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Информация" sheetId="1" r:id="rId4"/>
    <sheet state="visible" name="Переменные" sheetId="2" r:id="rId5"/>
    <sheet state="visible" name="Opex" sheetId="3" r:id="rId6"/>
    <sheet state="visible" name="Capex" sheetId="4" r:id="rId7"/>
    <sheet state="visible" name="Выручка" sheetId="5" r:id="rId8"/>
    <sheet state="visible" name="Сводная" sheetId="6" r:id="rId9"/>
    <sheet state="visible" name="Ключевые параметры" sheetId="7" r:id="rId10"/>
  </sheets>
  <definedNames/>
  <calcPr/>
</workbook>
</file>

<file path=xl/sharedStrings.xml><?xml version="1.0" encoding="utf-8"?>
<sst xmlns="http://schemas.openxmlformats.org/spreadsheetml/2006/main" count="825" uniqueCount="273">
  <si>
    <t xml:space="preserve">Telegram-канал канал для тех, кто строит свой глэмпинг. Только полезные статьи, вебинары с экспертами, обмен опытом. Присоединяйтесь! 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</si>
  <si>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</si>
  <si>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</si>
  <si>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Получить консультацию: 8 800 533 76 80</t>
  </si>
  <si>
    <r>
      <rPr>
        <rFont val="Calibri"/>
        <b/>
        <color theme="1"/>
        <sz val="10.0"/>
      </rPr>
      <t>Данная финансовая модель позволяет оценить:</t>
    </r>
    <r>
      <rPr>
        <rFont val="Calibri"/>
        <color theme="1"/>
        <sz val="10.0"/>
      </rPr>
      <t xml:space="preserve">
1. операционную эффективность бизнеса,
2. потребность в финансировании,
3. окупаемость проекта.
Содержание:
</t>
    </r>
    <r>
      <rPr>
        <rFont val="Calibri"/>
        <b/>
        <i/>
        <color theme="1"/>
        <sz val="10.0"/>
      </rPr>
      <t>Переменные</t>
    </r>
    <r>
      <rPr>
        <rFont val="Calibri"/>
        <color theme="1"/>
        <sz val="10.0"/>
      </rPr>
      <t xml:space="preserve"> – включает все переменные расходы и предположения для расчета 
</t>
    </r>
    <r>
      <rPr>
        <rFont val="Calibri"/>
        <b/>
        <i/>
        <color theme="1"/>
        <sz val="10.0"/>
      </rPr>
      <t>OPEX</t>
    </r>
    <r>
      <rPr>
        <rFont val="Calibri"/>
        <color theme="1"/>
        <sz val="10.0"/>
      </rPr>
      <t xml:space="preserve"> – операционные расходы рассчитываются по формулам
</t>
    </r>
    <r>
      <rPr>
        <rFont val="Calibri"/>
        <b/>
        <i/>
        <color theme="1"/>
        <sz val="10.0"/>
      </rPr>
      <t>CAPEX</t>
    </r>
    <r>
      <rPr>
        <rFont val="Calibri"/>
        <color theme="1"/>
        <sz val="10.0"/>
      </rPr>
      <t xml:space="preserve"> – индивидуальные для проекта инвестиции, содержит полный перечень (структуру) необходимых капитальных затрат
</t>
    </r>
    <r>
      <rPr>
        <rFont val="Calibri"/>
        <b/>
        <i/>
        <color theme="1"/>
        <sz val="10.0"/>
      </rPr>
      <t>Выручка</t>
    </r>
    <r>
      <rPr>
        <rFont val="Calibri"/>
        <color theme="1"/>
        <sz val="10.0"/>
      </rPr>
      <t xml:space="preserve"> – расчет выручки на основании заложенных переменных данных
</t>
    </r>
    <r>
      <rPr>
        <rFont val="Calibri"/>
        <b/>
        <i/>
        <color theme="1"/>
        <sz val="10.0"/>
      </rPr>
      <t>Сводная</t>
    </r>
    <r>
      <rPr>
        <rFont val="Calibri"/>
        <color theme="1"/>
        <sz val="10.0"/>
      </rPr>
      <t xml:space="preserve"> – содержит два отчета:
1) Отчет о прибылях и убытках – позволяет оценить эффективность бизнеса
2) Отчет о движении денежных средств – позволяет оценить денежные потоки проекта и дефицит финансирования.
</t>
    </r>
    <r>
      <rPr>
        <rFont val="Calibri"/>
        <b/>
        <i/>
        <color theme="1"/>
        <sz val="10.0"/>
      </rPr>
      <t>Ключевые параметры</t>
    </r>
    <r>
      <rPr>
        <rFont val="Calibri"/>
        <color theme="1"/>
        <sz val="10.0"/>
      </rPr>
      <t xml:space="preserve"> – итоговая таблица, собирает из модели важные показатели</t>
    </r>
  </si>
  <si>
    <r>
      <rPr>
        <rFont val="Calibri"/>
        <color theme="1"/>
        <sz val="10.0"/>
      </rPr>
      <t xml:space="preserve">Для моделирования можно вводить различные исходные данные на листах </t>
    </r>
    <r>
      <rPr>
        <rFont val="Calibri"/>
        <b/>
        <i/>
        <color theme="1"/>
        <sz val="10.0"/>
      </rPr>
      <t>Переменные</t>
    </r>
    <r>
      <rPr>
        <rFont val="Calibri"/>
        <color theme="1"/>
        <sz val="10.0"/>
      </rPr>
      <t xml:space="preserve"> и </t>
    </r>
    <r>
      <rPr>
        <rFont val="Calibri"/>
        <b/>
        <i/>
        <color theme="1"/>
        <sz val="10.0"/>
      </rPr>
      <t>CAPEX</t>
    </r>
    <r>
      <rPr>
        <rFont val="Calibri"/>
        <color theme="1"/>
        <sz val="10.0"/>
      </rPr>
      <t xml:space="preserve">. 
Менять значения можно только в зелёных ячейках, все остальные - считаются по формулам автоматически.
На листе </t>
    </r>
    <r>
      <rPr>
        <rFont val="Calibri"/>
        <b/>
        <i/>
        <color theme="1"/>
        <sz val="10.0"/>
      </rPr>
      <t>Capex</t>
    </r>
    <r>
      <rPr>
        <rFont val="Calibri"/>
        <color theme="1"/>
        <sz val="10.0"/>
      </rPr>
      <t xml:space="preserve"> вы можете ввести свои данные по капитальным расходам.
На листе </t>
    </r>
    <r>
      <rPr>
        <rFont val="Calibri"/>
        <b/>
        <i/>
        <color theme="1"/>
        <sz val="10.0"/>
      </rPr>
      <t>Переменные</t>
    </r>
    <r>
      <rPr>
        <rFont val="Calibri"/>
        <color theme="1"/>
        <sz val="10.0"/>
      </rPr>
      <t xml:space="preserve"> таблицы с заработной платой и мотивацией персонала получены из нашей статистики.
Данные по регионам могут меняться, структура вашего штата должна отражать специфику проекта.</t>
    </r>
  </si>
  <si>
    <t>Вы можете заполнить свои данные по заполняемости глэмпинга в первый год работы, в последующие годы заполняемость будет считаться автоматически с учетом среднегодового прироста отдыхающих.</t>
  </si>
  <si>
    <t>Показатель</t>
  </si>
  <si>
    <t>Определение</t>
  </si>
  <si>
    <t>Средний чек доп услуги в сутки</t>
  </si>
  <si>
    <t>Стоимость сопутствующих услуг глэмпинга.
Услуги могут быть реализованны не обязательно на территории самого глэмпинга. 
Например:
- Гиды и экскурсии по району и местной природе. 
- Уроки по серфингу и другим видам водных видов спорта
- Обучение местной культуре и традициям
- Аренда горных велосипедов и велосипедных маршрутов
- Эко-туры на водопады и каньоны
- Рыбалка на местных водах с опытными рыбаками
и т.д.
Можно убрать из расчетов с помощью переменных на ФОТ и процента использования услуг.</t>
  </si>
  <si>
    <t>Средний чек spa/банные услуги</t>
  </si>
  <si>
    <t>Подразумевается, что на территории будет комплекс с банными услугами и spa. 
Можно убрать из расчетов с помощью переменных на ФОТ и процента использования услуг.</t>
  </si>
  <si>
    <t>Средний чек досуг</t>
  </si>
  <si>
    <t>Стоимость услуг досуга, организованные на территории глэмпинга. 
Местом проведения может быть зал ресторана, зал для общих занятий, уличная территория глэмпинга, беседки и т.д.
Организаторы данных услуг как правило узконаправленные специалисты, как ,например, аниматоры, которые работают с детьми.
В качестве досуга гостям можно предложить:
- Групповые спортивные занятия
- Занятия йогой
- Проведение различных мастер-классов по кулинарии
- Проведение мастер-классов по гончарному мастерству
- Развлечения для детей
- Уроки флористики и создание букетов из местных цветов
- Конференс центр
- Вечеринки с музыкой
- Джазовые вечера на закате
 и т.д.
Можно убрать из расчетов с помощью переменных на ФОТ и процента использования услуг.</t>
  </si>
  <si>
    <t>Процент использования доп услуг (прокат инвентаря, прогулки)</t>
  </si>
  <si>
    <t>В базовой финансовой модели мы заложили определенные значения.
Это переменные параметры, которые могут меняться в соответствии с экспертной оценкой.</t>
  </si>
  <si>
    <t>Процент использования spa/банных услуг</t>
  </si>
  <si>
    <t>Процент использования услуг досуга</t>
  </si>
  <si>
    <t>Среднее кол-во человек, проживающих в домике</t>
  </si>
  <si>
    <t>Прирост отдыхающих от года к году</t>
  </si>
  <si>
    <t>Прирост стоимости всех услуг от года к году</t>
  </si>
  <si>
    <t>Потребность в финансировании проекта рассчитывается автоматически. Переменной является пропорция для источников финансирования. В настоящей модели предполагается 50%/50% - собственные и заемные средства.</t>
  </si>
  <si>
    <t xml:space="preserve">Срок окупаемости показывает за какой период вернутся инвестиции. Внутренняя норма доходности показывает уровень ожидаемой прибыльности проекта на период расчета. </t>
  </si>
  <si>
    <r>
      <rPr>
        <rFont val="Calibri"/>
        <color theme="1"/>
        <sz val="10.0"/>
      </rPr>
      <t xml:space="preserve">На лист </t>
    </r>
    <r>
      <rPr>
        <rFont val="Calibri"/>
        <b/>
        <i/>
        <color theme="1"/>
        <sz val="10.0"/>
      </rPr>
      <t>Ключевые параметры</t>
    </r>
    <r>
      <rPr>
        <rFont val="Calibri"/>
        <color theme="1"/>
        <sz val="10.0"/>
      </rPr>
      <t xml:space="preserve"> выведена наиболее важная информация, которую вы можете включить в свою презентацию для переговоров с потенциальными инвесторами.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</si>
  <si>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</si>
  <si>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</si>
  <si>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</si>
  <si>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</si>
  <si>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Основные данные</t>
  </si>
  <si>
    <t>Переменные (зеленый можно менять)</t>
  </si>
  <si>
    <t>Ресторан</t>
  </si>
  <si>
    <t>Кол-во юнит 1</t>
  </si>
  <si>
    <t>Средний чек в первый год работы</t>
  </si>
  <si>
    <t>Средний чек выпечка в первый год работы (отдельная стойка)</t>
  </si>
  <si>
    <t>Кол-во юнит 2</t>
  </si>
  <si>
    <t>Завтрак</t>
  </si>
  <si>
    <t>Выпечка</t>
  </si>
  <si>
    <t>Кол-во юнит 3</t>
  </si>
  <si>
    <t>Обед</t>
  </si>
  <si>
    <t>Чай/кофе под выпечку</t>
  </si>
  <si>
    <t>Цена проживания юнит 1 (ADR)</t>
  </si>
  <si>
    <t>Ужин</t>
  </si>
  <si>
    <t>Итого</t>
  </si>
  <si>
    <t>Цена проживания юнит 2 (ADR)</t>
  </si>
  <si>
    <t>Цена проживания юнит 3 (ADR)</t>
  </si>
  <si>
    <t>Стоимость питание штата день/чел</t>
  </si>
  <si>
    <t>Средний чек ресторан</t>
  </si>
  <si>
    <t>Средний чек доп услуги в сутки (прокат инвентаря, прогулки)</t>
  </si>
  <si>
    <t>Процент использования ресторана проживающими</t>
  </si>
  <si>
    <t>Процент использованиядоп услуг (прокат инвентаря, прогулки)</t>
  </si>
  <si>
    <t>Среднее кол-во человек проживающих в домике</t>
  </si>
  <si>
    <t>Финансирование проекта</t>
  </si>
  <si>
    <t>Доля собственных средств в капитальных расходах</t>
  </si>
  <si>
    <t>Доля кредитных средств в капитальных расходах</t>
  </si>
  <si>
    <t>Процент по кредиту</t>
  </si>
  <si>
    <t>Загрузка глэмпинга в первый год работы</t>
  </si>
  <si>
    <t>Июль</t>
  </si>
  <si>
    <t>Август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</si>
  <si>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</si>
  <si>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</si>
  <si>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</si>
  <si>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</si>
  <si>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</si>
  <si>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</si>
  <si>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</si>
  <si>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</si>
  <si>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</si>
  <si>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</si>
  <si>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Расход коммунальных услуг на занятый юнит</t>
  </si>
  <si>
    <t>Расход коммунальных услуг на все прочие строения</t>
  </si>
  <si>
    <t>Фонд оплаты труда (глэмпинг)</t>
  </si>
  <si>
    <t>Средняя ЗП с премией в месяц</t>
  </si>
  <si>
    <t>Должность</t>
  </si>
  <si>
    <t>Кол-во</t>
  </si>
  <si>
    <t>Оклад</t>
  </si>
  <si>
    <t>Ставка в смену</t>
  </si>
  <si>
    <t>Итого смен в мес</t>
  </si>
  <si>
    <t>Премиальная часть</t>
  </si>
  <si>
    <t>От чего премия</t>
  </si>
  <si>
    <t>График работы</t>
  </si>
  <si>
    <t>1 год</t>
  </si>
  <si>
    <t>2 год</t>
  </si>
  <si>
    <t>3 год</t>
  </si>
  <si>
    <t>4 год</t>
  </si>
  <si>
    <t>5 год</t>
  </si>
  <si>
    <t>6 год</t>
  </si>
  <si>
    <t>7 год</t>
  </si>
  <si>
    <t>Управляющий</t>
  </si>
  <si>
    <t>_</t>
  </si>
  <si>
    <t>От общей выручки предприятия</t>
  </si>
  <si>
    <t>Маркетолог</t>
  </si>
  <si>
    <t>SMM</t>
  </si>
  <si>
    <t>Администраторы</t>
  </si>
  <si>
    <t>Менеджеры по продажам</t>
  </si>
  <si>
    <t>IT (аутсорс)</t>
  </si>
  <si>
    <t>аутсорс</t>
  </si>
  <si>
    <t>Бухгалтер</t>
  </si>
  <si>
    <t>Горничная</t>
  </si>
  <si>
    <t>От выручки номерного фонда</t>
  </si>
  <si>
    <t>Супервайзер клинеров</t>
  </si>
  <si>
    <t>Менеджер проката</t>
  </si>
  <si>
    <t>От выручки проката</t>
  </si>
  <si>
    <t>Массажисты</t>
  </si>
  <si>
    <t>От выручки Spa/бани</t>
  </si>
  <si>
    <t>Пармастер</t>
  </si>
  <si>
    <t>Истопник</t>
  </si>
  <si>
    <t>Охранник</t>
  </si>
  <si>
    <t>АХО</t>
  </si>
  <si>
    <t>Ведущий занятий (йога, досуг)</t>
  </si>
  <si>
    <t>От выручки досуга</t>
  </si>
  <si>
    <t>Фонд оплаты труда (ресторан)</t>
  </si>
  <si>
    <t>Итого смен</t>
  </si>
  <si>
    <t>Шеф повар</t>
  </si>
  <si>
    <t>От выручки ресторана</t>
  </si>
  <si>
    <t>Су шеф</t>
  </si>
  <si>
    <t>Старший повар</t>
  </si>
  <si>
    <t>Повар</t>
  </si>
  <si>
    <t>Мойщица</t>
  </si>
  <si>
    <t>Экспедитор</t>
  </si>
  <si>
    <t>Бармен</t>
  </si>
  <si>
    <t>Бухгалтер калькулятор</t>
  </si>
  <si>
    <t>Официанты</t>
  </si>
  <si>
    <t>чаевые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</si>
  <si>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</si>
  <si>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</si>
  <si>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</si>
  <si>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</si>
  <si>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Операционные расходы</t>
  </si>
  <si>
    <t>Год 1</t>
  </si>
  <si>
    <t>Год 2</t>
  </si>
  <si>
    <t>Год 3</t>
  </si>
  <si>
    <t>Год 4</t>
  </si>
  <si>
    <t>Год5</t>
  </si>
  <si>
    <t>Год 5</t>
  </si>
  <si>
    <t>Год6</t>
  </si>
  <si>
    <t>Год 6</t>
  </si>
  <si>
    <t>Год7</t>
  </si>
  <si>
    <t>Год 7</t>
  </si>
  <si>
    <t>Номерной фонд</t>
  </si>
  <si>
    <t>Горничные</t>
  </si>
  <si>
    <t>Супервайзеры клинеров</t>
  </si>
  <si>
    <t>Прачечная</t>
  </si>
  <si>
    <t>Хоз расходы номерного фонда</t>
  </si>
  <si>
    <t>Старшие повара</t>
  </si>
  <si>
    <t>Повара</t>
  </si>
  <si>
    <t>Мойщицы</t>
  </si>
  <si>
    <t>Бармены</t>
  </si>
  <si>
    <t>Себестоимость товара по всем статьям</t>
  </si>
  <si>
    <t>Прочие расходы (хозы расходы, бой посуды, оплата сторонним организациям и т.д.)</t>
  </si>
  <si>
    <t>Прокат</t>
  </si>
  <si>
    <t>Менеджеры проката</t>
  </si>
  <si>
    <t>Прочие расходы на обсуживание доп услуг</t>
  </si>
  <si>
    <t>Досуг</t>
  </si>
  <si>
    <t>Прочие расходы на обсуживание досуга</t>
  </si>
  <si>
    <t>Spa/баня</t>
  </si>
  <si>
    <t>Пармастеры</t>
  </si>
  <si>
    <t>Истопники</t>
  </si>
  <si>
    <t>Прочие расходы на обсуживание SPA/бани</t>
  </si>
  <si>
    <t>Административное звено</t>
  </si>
  <si>
    <t>Прочие расходы</t>
  </si>
  <si>
    <t>Маркетинговые расходы</t>
  </si>
  <si>
    <t>Коммунальные расходы всего объекта (электроэнергия, вода, септики, вывоз мусора и т.д.)</t>
  </si>
  <si>
    <t>Агрегаторы бронирования  (50% входящего потока с агрегаторов, 15% их комиссия)</t>
  </si>
  <si>
    <t>ПО и связь</t>
  </si>
  <si>
    <t>Эквайринг 2,5%</t>
  </si>
  <si>
    <t>Непредвиденные расходы (2% от общей выручки)</t>
  </si>
  <si>
    <t>Питание штата глэмпа</t>
  </si>
  <si>
    <t>Налог на ФОТ (премия - доп фонд)</t>
  </si>
  <si>
    <t>Операционные расходы по годам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</si>
  <si>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</si>
  <si>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</si>
  <si>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</si>
  <si>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</si>
  <si>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Капитальные расходы (зелёный - можно менять)</t>
  </si>
  <si>
    <t>Вводные данные</t>
  </si>
  <si>
    <t>Стоимость</t>
  </si>
  <si>
    <t>Проектирование (анализ, концепция, необходимый набор чертежей и планов, маркетинг)</t>
  </si>
  <si>
    <t>Закупка юнитов 1</t>
  </si>
  <si>
    <t>Закупка юнитов 2</t>
  </si>
  <si>
    <t>Закупка юнитов 3</t>
  </si>
  <si>
    <t>Монтаж юнитов 1</t>
  </si>
  <si>
    <t>Монтаж юнитов 2</t>
  </si>
  <si>
    <t>Монтаж юнитов 3</t>
  </si>
  <si>
    <t>Подготовка подиумов под жилые строения</t>
  </si>
  <si>
    <t>Ресторан с отдельным зданием под кухню с оборудованием</t>
  </si>
  <si>
    <t>Зал общего использования с оборудованием</t>
  </si>
  <si>
    <t>Ресепшн-офис/охрана с оборудованием</t>
  </si>
  <si>
    <t>Склад-мастерская с оборудованием</t>
  </si>
  <si>
    <t>Spa/баня с оборудованием</t>
  </si>
  <si>
    <t>Дом для персонала с оборудованием</t>
  </si>
  <si>
    <t>Инвентарь для проката</t>
  </si>
  <si>
    <t>Спасательное оборудование, оргтехника</t>
  </si>
  <si>
    <t>Организационная деятельность при открытии проекта (документы, юристы, логистика, прочие)</t>
  </si>
  <si>
    <t>Инженерные сети</t>
  </si>
  <si>
    <t>Облагораживание территории (дорожки, освещение, ландшафтные работы)</t>
  </si>
  <si>
    <t>Резерв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</si>
  <si>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</si>
  <si>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</si>
  <si>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</si>
  <si>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</si>
  <si>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 xml:space="preserve">Выручка </t>
  </si>
  <si>
    <t>Заполняемость юнитов 1</t>
  </si>
  <si>
    <t>Цена проживания юнит 1</t>
  </si>
  <si>
    <t>Кол-во юнитов 1</t>
  </si>
  <si>
    <t>Занятые юниты в мес</t>
  </si>
  <si>
    <t>Выручка с юнитов 1</t>
  </si>
  <si>
    <t>Заполняемость юнитов 2</t>
  </si>
  <si>
    <t>Цена проживания юнит 2</t>
  </si>
  <si>
    <t>Кол-во юнитов 2</t>
  </si>
  <si>
    <t>Занятые юниты</t>
  </si>
  <si>
    <t>Выручка с юнитов 2</t>
  </si>
  <si>
    <t>Заполняемость юнитов 3</t>
  </si>
  <si>
    <t>Цена проживания юнит 3</t>
  </si>
  <si>
    <t>Кол-во юнитов 3</t>
  </si>
  <si>
    <t>Выручка с юнитов 3</t>
  </si>
  <si>
    <t>Выручка номерного фонда итого</t>
  </si>
  <si>
    <t>Выручка ресторан</t>
  </si>
  <si>
    <t>Выручка SPA/баня</t>
  </si>
  <si>
    <t>Выручка с проката</t>
  </si>
  <si>
    <t>Выручка с досуга</t>
  </si>
  <si>
    <t>Итого выручка</t>
  </si>
  <si>
    <t>Выручка по годам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</si>
  <si>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</si>
  <si>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</si>
  <si>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</si>
  <si>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</si>
  <si>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Сводная</t>
  </si>
  <si>
    <t>Отчет о прибылях и убытках (P&amp;L)</t>
  </si>
  <si>
    <t>Итого расходы</t>
  </si>
  <si>
    <t>EBITDA (прибыль компании до вычета аммортизации, налога на прибыль и процентов по кредиту)</t>
  </si>
  <si>
    <t>Рентабельность по EBITDA (отношение EBITDA к выручке)</t>
  </si>
  <si>
    <t>Аммортизация (3% от Capex в месяц)</t>
  </si>
  <si>
    <t>Налог на прибыль (6% от выручки)</t>
  </si>
  <si>
    <t>Проценты по кредитам и займам (банковский процент в переменных)</t>
  </si>
  <si>
    <t>Чистая прибыль (EBITDA минус аммортизация, налог на прибыль и проценты по кредиту)</t>
  </si>
  <si>
    <t>Чистая рентабельность (отношение чистой прибыли к выручке)</t>
  </si>
  <si>
    <t>Отчет о движении денежных средств (Cash Flow)</t>
  </si>
  <si>
    <t>Остаток денежных средств на начало периода</t>
  </si>
  <si>
    <t>Чистый поток по операционной деятельности</t>
  </si>
  <si>
    <t>Чистый денежный поток накопленным итогом (справочно)</t>
  </si>
  <si>
    <t>Чистый денежный поток по инвестиционной деятельности (Capex)</t>
  </si>
  <si>
    <t>Поступления по инвестиционной деятельности</t>
  </si>
  <si>
    <t>Расходы по инвестиционной деятельности</t>
  </si>
  <si>
    <t>Итого дефицит/профицит средств по основной и инвестиционной деятельности</t>
  </si>
  <si>
    <t>Финансовая деятельность</t>
  </si>
  <si>
    <t>Поступления по финансовой деятельности (Capex + операционка до открытия)</t>
  </si>
  <si>
    <t>Средства участников (собственный капитал)</t>
  </si>
  <si>
    <t>Средства банков и партнеров (заемный капитал)</t>
  </si>
  <si>
    <t>Отток по финансовой деятельности</t>
  </si>
  <si>
    <t>Погашение тела кредита</t>
  </si>
  <si>
    <t>Задолжность по кредиту (справочно)</t>
  </si>
  <si>
    <t>Чистый денежный поток по финансовой деятельности</t>
  </si>
  <si>
    <t>Итого движение денежных средств</t>
  </si>
  <si>
    <t>Остаток денежных средств на конец периода</t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</si>
  <si>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</si>
  <si>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</si>
  <si>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sz val="10.0"/>
      </rPr>
      <t xml:space="preserve">Наш сайт: </t>
    </r>
    <r>
      <rPr>
        <rFont val="Calibri"/>
        <color rgb="FF1155CC"/>
        <sz val="10.0"/>
        <u/>
      </rPr>
      <t>freedome.pro</t>
    </r>
  </si>
  <si>
    <r>
      <rPr>
        <rFont val="Calibri"/>
        <color theme="1"/>
        <sz val="10.0"/>
      </rPr>
      <t xml:space="preserve">Получить консультацию: </t>
    </r>
    <r>
      <rPr>
        <rFont val="Calibri"/>
        <color rgb="FF1155CC"/>
        <sz val="10.0"/>
        <u/>
      </rPr>
      <t>8 800 533 76 80</t>
    </r>
  </si>
  <si>
    <t>Потребность в финансировании</t>
  </si>
  <si>
    <t>Срок окупаемости проекта</t>
  </si>
  <si>
    <t>С начала инвестиционной деятельности</t>
  </si>
  <si>
    <t>Со старта работы проекта</t>
  </si>
  <si>
    <t>В годах</t>
  </si>
  <si>
    <t>В месяцах</t>
  </si>
  <si>
    <t>Внутренняя норма доходности</t>
  </si>
  <si>
    <t>Примечания</t>
  </si>
  <si>
    <t>Выручка</t>
  </si>
  <si>
    <t>Операционная рентабельность</t>
  </si>
  <si>
    <t>Прибыль до вычета аммортизации и процентов (EBITDA)</t>
  </si>
  <si>
    <t>Чистая прибыль</t>
  </si>
  <si>
    <t>Чистая рентабельность</t>
  </si>
  <si>
    <t>Дефицит/профицит средств по осн и инвест деятельности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</si>
</sst>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%"/>
    <numFmt numFmtId="165" formatCode="d/m"/>
    <numFmt numFmtId="166" formatCode="#,##0.0"/>
  </numFmts>
  <fonts count="25">
    <font>
      <sz val="10.0"/>
      <color rgb="FF000000"/>
      <name val="Arial"/>
      <scheme val="minor"/>
    </font>
    <font>
      <sz val="10.0"/>
      <color theme="1"/>
      <name val="Calibri"/>
    </font>
    <font>
      <color theme="1"/>
      <name val="Arial"/>
      <scheme val="minor"/>
    </font>
    <font>
      <u/>
      <sz val="10.0"/>
      <color rgb="FF0000FF"/>
      <name val="Calibri"/>
    </font>
    <font>
      <u/>
      <sz val="10.0"/>
      <color rgb="FF0000FF"/>
      <name val="Calibri"/>
    </font>
    <font>
      <sz val="9.0"/>
      <color theme="1"/>
      <name val="Calibri"/>
    </font>
    <font>
      <i/>
      <sz val="9.0"/>
      <color theme="1"/>
      <name val="Calibri"/>
    </font>
    <font/>
    <font>
      <b/>
      <sz val="10.0"/>
      <color theme="1"/>
      <name val="Calibri"/>
    </font>
    <font>
      <sz val="10.0"/>
      <color theme="1"/>
      <name val="Arial"/>
      <scheme val="minor"/>
    </font>
    <font>
      <sz val="10.0"/>
      <color rgb="FFFF0000"/>
      <name val="Arial"/>
      <scheme val="minor"/>
    </font>
    <font>
      <b/>
      <sz val="11.0"/>
      <color theme="1"/>
      <name val="Calibri"/>
    </font>
    <font>
      <b/>
      <sz val="9.0"/>
      <color theme="1"/>
      <name val="Calibri"/>
    </font>
    <font>
      <b/>
      <sz val="8.0"/>
      <color theme="1"/>
      <name val="Calibri"/>
    </font>
    <font>
      <b/>
      <sz val="10.0"/>
      <color theme="1"/>
      <name val="Arial"/>
      <scheme val="minor"/>
    </font>
    <font>
      <b/>
      <sz val="13.0"/>
      <color theme="1"/>
      <name val="Calibri"/>
    </font>
    <font>
      <sz val="11.0"/>
      <color theme="1"/>
      <name val="Calibri"/>
    </font>
    <font>
      <i/>
      <sz val="10.0"/>
      <color theme="1"/>
      <name val="Calibri"/>
    </font>
    <font>
      <b/>
      <sz val="12.0"/>
      <color theme="1"/>
      <name val="Calibri"/>
    </font>
    <font>
      <b/>
      <i/>
      <sz val="10.0"/>
      <color theme="1"/>
      <name val="Calibri"/>
    </font>
    <font>
      <b/>
      <color theme="1"/>
      <name val="Calibri"/>
    </font>
    <font>
      <color theme="1"/>
      <name val="Arial"/>
    </font>
    <font>
      <b/>
      <i/>
      <sz val="9.0"/>
      <color theme="1"/>
      <name val="Calibri"/>
    </font>
    <font>
      <i/>
      <sz val="12.0"/>
      <color theme="1"/>
      <name val="Calibri"/>
    </font>
    <font>
      <i/>
      <color theme="1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DDCE8"/>
        <bgColor rgb="FFFDDCE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</fills>
  <borders count="11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24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vertical="center"/>
    </xf>
    <xf borderId="0" fillId="2" fontId="1" numFmtId="0" xfId="0" applyAlignment="1" applyFont="1">
      <alignment horizontal="left" vertical="center"/>
    </xf>
    <xf borderId="0" fillId="2" fontId="1" numFmtId="0" xfId="0" applyAlignment="1" applyFont="1">
      <alignment horizontal="center" vertical="center"/>
    </xf>
    <xf borderId="0" fillId="2" fontId="2" numFmtId="0" xfId="0" applyFont="1"/>
    <xf borderId="0" fillId="2" fontId="3" numFmtId="0" xfId="0" applyAlignment="1" applyFont="1">
      <alignment horizontal="left" readingOrder="0" shrinkToFit="0" vertical="center" wrapText="1"/>
    </xf>
    <xf borderId="0" fillId="2" fontId="4" numFmtId="0" xfId="0" applyAlignment="1" applyFont="1">
      <alignment horizontal="left" readingOrder="0" vertical="center"/>
    </xf>
    <xf borderId="0" fillId="2" fontId="1" numFmtId="0" xfId="0" applyAlignment="1" applyFont="1">
      <alignment horizontal="left" readingOrder="0" vertical="center"/>
    </xf>
    <xf borderId="0" fillId="3" fontId="1" numFmtId="0" xfId="0" applyFill="1" applyFont="1"/>
    <xf borderId="0" fillId="4" fontId="1" numFmtId="0" xfId="0" applyAlignment="1" applyFill="1" applyFont="1">
      <alignment readingOrder="0" shrinkToFit="0" vertical="center" wrapText="1"/>
    </xf>
    <xf borderId="0" fillId="4" fontId="5" numFmtId="0" xfId="0" applyAlignment="1" applyFont="1">
      <alignment shrinkToFit="0" wrapText="1"/>
    </xf>
    <xf borderId="0" fillId="4" fontId="5" numFmtId="0" xfId="0" applyFont="1"/>
    <xf borderId="0" fillId="4" fontId="5" numFmtId="0" xfId="0" applyAlignment="1" applyFont="1">
      <alignment readingOrder="0" shrinkToFit="0" vertical="center" wrapText="1"/>
    </xf>
    <xf borderId="0" fillId="4" fontId="5" numFmtId="0" xfId="0" applyAlignment="1" applyFont="1">
      <alignment readingOrder="0" shrinkToFit="0" vertical="center" wrapText="1"/>
    </xf>
    <xf borderId="0" fillId="4" fontId="1" numFmtId="0" xfId="0" applyAlignment="1" applyFont="1">
      <alignment readingOrder="0" shrinkToFit="0" vertical="center" wrapText="1"/>
    </xf>
    <xf borderId="0" fillId="4" fontId="5" numFmtId="0" xfId="0" applyAlignment="1" applyFont="1">
      <alignment readingOrder="0" shrinkToFit="0" wrapText="1"/>
    </xf>
    <xf borderId="1" fillId="4" fontId="6" numFmtId="0" xfId="0" applyAlignment="1" applyBorder="1" applyFont="1">
      <alignment readingOrder="0" shrinkToFit="0" wrapText="1"/>
    </xf>
    <xf borderId="0" fillId="4" fontId="5" numFmtId="0" xfId="0" applyAlignment="1" applyFont="1">
      <alignment readingOrder="0" shrinkToFit="0" vertical="center" wrapText="1"/>
    </xf>
    <xf borderId="1" fillId="4" fontId="1" numFmtId="0" xfId="0" applyAlignment="1" applyBorder="1" applyFont="1">
      <alignment readingOrder="0" shrinkToFit="0" vertical="center" wrapText="1"/>
    </xf>
    <xf borderId="1" fillId="4" fontId="1" numFmtId="0" xfId="0" applyAlignment="1" applyBorder="1" applyFont="1">
      <alignment readingOrder="0" shrinkToFit="0" wrapText="1"/>
    </xf>
    <xf borderId="0" fillId="4" fontId="5" numFmtId="0" xfId="0" applyAlignment="1" applyFont="1">
      <alignment readingOrder="0" shrinkToFit="0" vertical="bottom" wrapText="1"/>
    </xf>
    <xf borderId="1" fillId="4" fontId="1" numFmtId="0" xfId="0" applyAlignment="1" applyBorder="1" applyFont="1">
      <alignment horizontal="left" readingOrder="0" shrinkToFit="0" vertical="center" wrapText="1"/>
    </xf>
    <xf borderId="1" fillId="4" fontId="5" numFmtId="0" xfId="0" applyAlignment="1" applyBorder="1" applyFont="1">
      <alignment readingOrder="0" shrinkToFit="0" wrapText="1"/>
    </xf>
    <xf borderId="1" fillId="4" fontId="5" numFmtId="0" xfId="0" applyAlignment="1" applyBorder="1" applyFont="1">
      <alignment shrinkToFit="0" wrapText="1"/>
    </xf>
    <xf borderId="2" fillId="4" fontId="5" numFmtId="0" xfId="0" applyAlignment="1" applyBorder="1" applyFont="1">
      <alignment horizontal="left" readingOrder="0" shrinkToFit="0" vertical="center" wrapText="1"/>
    </xf>
    <xf borderId="1" fillId="4" fontId="5" numFmtId="0" xfId="0" applyAlignment="1" applyBorder="1" applyFont="1">
      <alignment readingOrder="0" shrinkToFit="0" vertical="bottom" wrapText="1"/>
    </xf>
    <xf borderId="2" fillId="5" fontId="7" numFmtId="0" xfId="0" applyBorder="1" applyFill="1" applyFont="1"/>
    <xf borderId="2" fillId="3" fontId="7" numFmtId="0" xfId="0" applyBorder="1" applyFont="1"/>
    <xf borderId="0" fillId="4" fontId="2" numFmtId="0" xfId="0" applyAlignment="1" applyFont="1">
      <alignment shrinkToFit="0" vertical="bottom" wrapText="1"/>
    </xf>
    <xf borderId="1" fillId="4" fontId="2" numFmtId="0" xfId="0" applyAlignment="1" applyBorder="1" applyFont="1">
      <alignment shrinkToFit="0" vertical="bottom" wrapText="1"/>
    </xf>
    <xf borderId="3" fillId="3" fontId="7" numFmtId="0" xfId="0" applyBorder="1" applyFont="1"/>
    <xf borderId="0" fillId="0" fontId="1" numFmtId="0" xfId="0" applyFont="1"/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readingOrder="0" shrinkToFit="0" vertical="center" wrapText="1"/>
    </xf>
    <xf borderId="0" fillId="0" fontId="9" numFmtId="0" xfId="0" applyFont="1"/>
    <xf borderId="1" fillId="0" fontId="8" numFmtId="0" xfId="0" applyAlignment="1" applyBorder="1" applyFont="1">
      <alignment horizontal="center" readingOrder="0" vertical="center"/>
    </xf>
    <xf borderId="1" fillId="0" fontId="8" numFmtId="0" xfId="0" applyAlignment="1" applyBorder="1" applyFont="1">
      <alignment horizontal="center" readingOrder="0" shrinkToFit="0" vertical="center" wrapText="1"/>
    </xf>
    <xf borderId="4" fillId="0" fontId="8" numFmtId="0" xfId="0" applyAlignment="1" applyBorder="1" applyFont="1">
      <alignment horizontal="center" readingOrder="0" vertical="center"/>
    </xf>
    <xf borderId="5" fillId="0" fontId="7" numFmtId="0" xfId="0" applyBorder="1" applyFont="1"/>
    <xf borderId="6" fillId="0" fontId="7" numFmtId="0" xfId="0" applyBorder="1" applyFont="1"/>
    <xf borderId="0" fillId="0" fontId="1" numFmtId="0" xfId="0" applyAlignment="1" applyFont="1">
      <alignment readingOrder="0"/>
    </xf>
    <xf borderId="1" fillId="0" fontId="1" numFmtId="0" xfId="0" applyAlignment="1" applyBorder="1" applyFont="1">
      <alignment readingOrder="0"/>
    </xf>
    <xf borderId="1" fillId="6" fontId="1" numFmtId="0" xfId="0" applyAlignment="1" applyBorder="1" applyFill="1" applyFont="1">
      <alignment horizontal="center" readingOrder="0" vertical="center"/>
    </xf>
    <xf borderId="1" fillId="4" fontId="1" numFmtId="0" xfId="0" applyAlignment="1" applyBorder="1" applyFont="1">
      <alignment horizontal="center" readingOrder="0" shrinkToFit="0" vertical="bottom" wrapText="1"/>
    </xf>
    <xf borderId="1" fillId="4" fontId="1" numFmtId="0" xfId="0" applyAlignment="1" applyBorder="1" applyFont="1">
      <alignment horizontal="center" readingOrder="0" shrinkToFit="0" vertical="center" wrapText="1"/>
    </xf>
    <xf borderId="1" fillId="4" fontId="1" numFmtId="0" xfId="0" applyAlignment="1" applyBorder="1" applyFont="1">
      <alignment horizontal="center" readingOrder="0" vertical="bottom"/>
    </xf>
    <xf borderId="1" fillId="4" fontId="1" numFmtId="0" xfId="0" applyAlignment="1" applyBorder="1" applyFont="1">
      <alignment readingOrder="0" vertical="bottom"/>
    </xf>
    <xf borderId="1" fillId="6" fontId="1" numFmtId="3" xfId="0" applyAlignment="1" applyBorder="1" applyFont="1" applyNumberFormat="1">
      <alignment horizontal="center" readingOrder="0" vertical="bottom"/>
    </xf>
    <xf borderId="1" fillId="6" fontId="1" numFmtId="3" xfId="0" applyAlignment="1" applyBorder="1" applyFont="1" applyNumberFormat="1">
      <alignment horizontal="center" readingOrder="0" vertical="center"/>
    </xf>
    <xf borderId="1" fillId="4" fontId="1" numFmtId="3" xfId="0" applyAlignment="1" applyBorder="1" applyFont="1" applyNumberFormat="1">
      <alignment horizontal="center" vertical="bottom"/>
    </xf>
    <xf borderId="0" fillId="4" fontId="1" numFmtId="0" xfId="0" applyFont="1"/>
    <xf borderId="0" fillId="4" fontId="1" numFmtId="0" xfId="0" applyAlignment="1" applyFont="1">
      <alignment vertical="bottom"/>
    </xf>
    <xf borderId="0" fillId="4" fontId="1" numFmtId="0" xfId="0" applyAlignment="1" applyFont="1">
      <alignment shrinkToFit="0" vertical="bottom" wrapText="1"/>
    </xf>
    <xf borderId="0" fillId="4" fontId="1" numFmtId="0" xfId="0" applyAlignment="1" applyFont="1">
      <alignment horizontal="center" readingOrder="0" shrinkToFit="0" vertical="bottom" wrapText="1"/>
    </xf>
    <xf borderId="0" fillId="4" fontId="1" numFmtId="0" xfId="0" applyAlignment="1" applyFont="1">
      <alignment horizontal="center" readingOrder="0" vertical="bottom"/>
    </xf>
    <xf borderId="0" fillId="0" fontId="1" numFmtId="0" xfId="0" applyAlignment="1" applyFont="1">
      <alignment horizontal="center" vertical="center"/>
    </xf>
    <xf borderId="1" fillId="4" fontId="1" numFmtId="3" xfId="0" applyAlignment="1" applyBorder="1" applyFont="1" applyNumberFormat="1">
      <alignment horizontal="center" readingOrder="0" vertical="center"/>
    </xf>
    <xf borderId="0" fillId="4" fontId="1" numFmtId="0" xfId="0" applyAlignment="1" applyFont="1">
      <alignment readingOrder="0" vertical="bottom"/>
    </xf>
    <xf borderId="0" fillId="4" fontId="1" numFmtId="3" xfId="0" applyAlignment="1" applyFont="1" applyNumberFormat="1">
      <alignment horizontal="center" vertical="bottom"/>
    </xf>
    <xf borderId="0" fillId="4" fontId="1" numFmtId="3" xfId="0" applyAlignment="1" applyFont="1" applyNumberFormat="1">
      <alignment horizontal="center" readingOrder="0" vertical="bottom"/>
    </xf>
    <xf borderId="1" fillId="6" fontId="1" numFmtId="9" xfId="0" applyAlignment="1" applyBorder="1" applyFont="1" applyNumberFormat="1">
      <alignment horizontal="center" readingOrder="0" vertical="center"/>
    </xf>
    <xf borderId="7" fillId="0" fontId="1" numFmtId="0" xfId="0" applyAlignment="1" applyBorder="1" applyFont="1">
      <alignment readingOrder="0"/>
    </xf>
    <xf borderId="1" fillId="0" fontId="1" numFmtId="0" xfId="0" applyAlignment="1" applyBorder="1" applyFont="1">
      <alignment horizontal="center" readingOrder="0" vertical="center"/>
    </xf>
    <xf borderId="0" fillId="4" fontId="1" numFmtId="0" xfId="0" applyAlignment="1" applyFont="1">
      <alignment vertical="bottom"/>
    </xf>
    <xf borderId="0" fillId="4" fontId="1" numFmtId="0" xfId="0" applyAlignment="1" applyFont="1">
      <alignment horizontal="center"/>
    </xf>
    <xf borderId="4" fillId="4" fontId="8" numFmtId="0" xfId="0" applyAlignment="1" applyBorder="1" applyFont="1">
      <alignment horizontal="center" readingOrder="0" vertical="center"/>
    </xf>
    <xf borderId="0" fillId="0" fontId="10" numFmtId="0" xfId="0" applyAlignment="1" applyFont="1">
      <alignment readingOrder="0"/>
    </xf>
    <xf borderId="0" fillId="0" fontId="10" numFmtId="0" xfId="0" applyFont="1"/>
    <xf borderId="1" fillId="4" fontId="1" numFmtId="0" xfId="0" applyAlignment="1" applyBorder="1" applyFont="1">
      <alignment horizontal="center"/>
    </xf>
    <xf borderId="1" fillId="6" fontId="1" numFmtId="9" xfId="0" applyAlignment="1" applyBorder="1" applyFont="1" applyNumberFormat="1">
      <alignment horizontal="center" readingOrder="0" vertical="bottom"/>
    </xf>
    <xf borderId="0" fillId="4" fontId="8" numFmtId="0" xfId="0" applyAlignment="1" applyFont="1">
      <alignment readingOrder="0" vertical="bottom"/>
    </xf>
    <xf borderId="0" fillId="4" fontId="1" numFmtId="0" xfId="0" applyAlignment="1" applyFont="1">
      <alignment readingOrder="0"/>
    </xf>
    <xf borderId="1" fillId="4" fontId="1" numFmtId="0" xfId="0" applyAlignment="1" applyBorder="1" applyFont="1">
      <alignment readingOrder="0"/>
    </xf>
    <xf borderId="1" fillId="4" fontId="1" numFmtId="0" xfId="0" applyAlignment="1" applyBorder="1" applyFont="1">
      <alignment horizontal="center" readingOrder="0"/>
    </xf>
    <xf borderId="1" fillId="0" fontId="1" numFmtId="0" xfId="0" applyAlignment="1" applyBorder="1" applyFont="1">
      <alignment horizontal="center" readingOrder="0"/>
    </xf>
    <xf borderId="1" fillId="6" fontId="1" numFmtId="0" xfId="0" applyAlignment="1" applyBorder="1" applyFont="1">
      <alignment horizontal="center" readingOrder="0"/>
    </xf>
    <xf borderId="1" fillId="6" fontId="1" numFmtId="3" xfId="0" applyAlignment="1" applyBorder="1" applyFont="1" applyNumberFormat="1">
      <alignment horizontal="center" readingOrder="0"/>
    </xf>
    <xf borderId="1" fillId="0" fontId="1" numFmtId="3" xfId="0" applyAlignment="1" applyBorder="1" applyFont="1" applyNumberFormat="1">
      <alignment horizontal="center" readingOrder="0"/>
    </xf>
    <xf borderId="1" fillId="6" fontId="1" numFmtId="164" xfId="0" applyAlignment="1" applyBorder="1" applyFont="1" applyNumberFormat="1">
      <alignment horizontal="center" readingOrder="0"/>
    </xf>
    <xf borderId="1" fillId="4" fontId="1" numFmtId="165" xfId="0" applyAlignment="1" applyBorder="1" applyFont="1" applyNumberFormat="1">
      <alignment horizontal="center" readingOrder="0" vertical="bottom"/>
    </xf>
    <xf borderId="1" fillId="0" fontId="1" numFmtId="3" xfId="0" applyAlignment="1" applyBorder="1" applyFont="1" applyNumberFormat="1">
      <alignment horizontal="center"/>
    </xf>
    <xf borderId="1" fillId="4" fontId="1" numFmtId="2" xfId="0" applyAlignment="1" applyBorder="1" applyFont="1" applyNumberFormat="1">
      <alignment horizontal="center" readingOrder="0" vertical="bottom"/>
    </xf>
    <xf borderId="0" fillId="4" fontId="1" numFmtId="0" xfId="0" applyAlignment="1" applyFont="1">
      <alignment horizontal="center" readingOrder="0"/>
    </xf>
    <xf borderId="0" fillId="4" fontId="8" numFmtId="0" xfId="0" applyAlignment="1" applyFont="1">
      <alignment horizontal="center" readingOrder="0" vertical="center"/>
    </xf>
    <xf borderId="0" fillId="4" fontId="5" numFmtId="0" xfId="0" applyAlignment="1" applyFont="1">
      <alignment horizontal="center"/>
    </xf>
    <xf borderId="0" fillId="4" fontId="8" numFmtId="0" xfId="0" applyAlignment="1" applyFont="1">
      <alignment horizontal="center" readingOrder="0"/>
    </xf>
    <xf borderId="0" fillId="4" fontId="8" numFmtId="0" xfId="0" applyAlignment="1" applyFont="1">
      <alignment horizontal="center"/>
    </xf>
    <xf borderId="0" fillId="4" fontId="5" numFmtId="0" xfId="0" applyAlignment="1" applyFont="1">
      <alignment horizontal="center" readingOrder="0"/>
    </xf>
    <xf borderId="8" fillId="4" fontId="8" numFmtId="0" xfId="0" applyAlignment="1" applyBorder="1" applyFont="1">
      <alignment horizontal="center" readingOrder="0" vertical="center"/>
    </xf>
    <xf borderId="4" fillId="4" fontId="5" numFmtId="0" xfId="0" applyAlignment="1" applyBorder="1" applyFont="1">
      <alignment horizontal="center"/>
    </xf>
    <xf borderId="1" fillId="4" fontId="8" numFmtId="0" xfId="0" applyAlignment="1" applyBorder="1" applyFont="1">
      <alignment horizontal="center" readingOrder="0"/>
    </xf>
    <xf borderId="1" fillId="4" fontId="8" numFmtId="0" xfId="0" applyAlignment="1" applyBorder="1" applyFont="1">
      <alignment horizontal="center"/>
    </xf>
    <xf borderId="4" fillId="4" fontId="5" numFmtId="0" xfId="0" applyAlignment="1" applyBorder="1" applyFont="1">
      <alignment horizontal="center" readingOrder="0"/>
    </xf>
    <xf borderId="9" fillId="0" fontId="7" numFmtId="0" xfId="0" applyBorder="1" applyFont="1"/>
    <xf borderId="1" fillId="4" fontId="5" numFmtId="0" xfId="0" applyAlignment="1" applyBorder="1" applyFont="1">
      <alignment horizontal="center"/>
    </xf>
    <xf borderId="0" fillId="4" fontId="5" numFmtId="0" xfId="0" applyAlignment="1" applyFont="1">
      <alignment vertical="bottom"/>
    </xf>
    <xf borderId="1" fillId="4" fontId="5" numFmtId="3" xfId="0" applyAlignment="1" applyBorder="1" applyFont="1" applyNumberFormat="1">
      <alignment horizontal="center" vertical="bottom"/>
    </xf>
    <xf borderId="1" fillId="4" fontId="8" numFmtId="3" xfId="0" applyAlignment="1" applyBorder="1" applyFont="1" applyNumberFormat="1">
      <alignment horizontal="center" vertical="bottom"/>
    </xf>
    <xf borderId="0" fillId="4" fontId="8" numFmtId="3" xfId="0" applyAlignment="1" applyFont="1" applyNumberFormat="1">
      <alignment horizontal="center" vertical="bottom"/>
    </xf>
    <xf borderId="0" fillId="4" fontId="5" numFmtId="3" xfId="0" applyAlignment="1" applyFont="1" applyNumberFormat="1">
      <alignment horizontal="center" vertical="bottom"/>
    </xf>
    <xf borderId="0" fillId="4" fontId="5" numFmtId="0" xfId="0" applyAlignment="1" applyFont="1">
      <alignment readingOrder="0" vertical="bottom"/>
    </xf>
    <xf borderId="1" fillId="4" fontId="5" numFmtId="0" xfId="0" applyAlignment="1" applyBorder="1" applyFont="1">
      <alignment readingOrder="0" vertical="bottom"/>
    </xf>
    <xf borderId="1" fillId="4" fontId="5" numFmtId="3" xfId="0" applyAlignment="1" applyBorder="1" applyFont="1" applyNumberFormat="1">
      <alignment horizontal="center" readingOrder="0" vertical="bottom"/>
    </xf>
    <xf borderId="1" fillId="4" fontId="5" numFmtId="0" xfId="0" applyAlignment="1" applyBorder="1" applyFont="1">
      <alignment vertical="bottom"/>
    </xf>
    <xf borderId="2" fillId="4" fontId="5" numFmtId="0" xfId="0" applyAlignment="1" applyBorder="1" applyFont="1">
      <alignment vertical="bottom"/>
    </xf>
    <xf borderId="6" fillId="4" fontId="5" numFmtId="3" xfId="0" applyAlignment="1" applyBorder="1" applyFont="1" applyNumberFormat="1">
      <alignment horizontal="center" vertical="bottom"/>
    </xf>
    <xf borderId="9" fillId="4" fontId="5" numFmtId="0" xfId="0" applyAlignment="1" applyBorder="1" applyFont="1">
      <alignment vertical="bottom"/>
    </xf>
    <xf borderId="3" fillId="4" fontId="5" numFmtId="3" xfId="0" applyAlignment="1" applyBorder="1" applyFont="1" applyNumberFormat="1">
      <alignment horizontal="center" vertical="bottom"/>
    </xf>
    <xf borderId="9" fillId="4" fontId="5" numFmtId="0" xfId="0" applyAlignment="1" applyBorder="1" applyFont="1">
      <alignment readingOrder="0" vertical="bottom"/>
    </xf>
    <xf borderId="0" fillId="4" fontId="5" numFmtId="0" xfId="0" applyAlignment="1" applyFont="1">
      <alignment readingOrder="0"/>
    </xf>
    <xf borderId="1" fillId="4" fontId="5" numFmtId="0" xfId="0" applyAlignment="1" applyBorder="1" applyFont="1">
      <alignment readingOrder="0"/>
    </xf>
    <xf borderId="3" fillId="4" fontId="5" numFmtId="3" xfId="0" applyAlignment="1" applyBorder="1" applyFont="1" applyNumberFormat="1">
      <alignment horizontal="center" readingOrder="0" vertical="bottom"/>
    </xf>
    <xf borderId="1" fillId="5" fontId="5" numFmtId="3" xfId="0" applyAlignment="1" applyBorder="1" applyFont="1" applyNumberFormat="1">
      <alignment horizontal="center" vertical="bottom"/>
    </xf>
    <xf borderId="0" fillId="4" fontId="8" numFmtId="0" xfId="0" applyFont="1"/>
    <xf borderId="0" fillId="4" fontId="11" numFmtId="0" xfId="0" applyAlignment="1" applyFont="1">
      <alignment readingOrder="0"/>
    </xf>
    <xf borderId="1" fillId="4" fontId="11" numFmtId="0" xfId="0" applyAlignment="1" applyBorder="1" applyFont="1">
      <alignment readingOrder="0"/>
    </xf>
    <xf borderId="1" fillId="5" fontId="12" numFmtId="3" xfId="0" applyAlignment="1" applyBorder="1" applyFont="1" applyNumberFormat="1">
      <alignment horizontal="center" vertical="bottom"/>
    </xf>
    <xf borderId="0" fillId="4" fontId="12" numFmtId="0" xfId="0" applyAlignment="1" applyFont="1">
      <alignment readingOrder="0"/>
    </xf>
    <xf borderId="1" fillId="4" fontId="12" numFmtId="0" xfId="0" applyAlignment="1" applyBorder="1" applyFont="1">
      <alignment readingOrder="0" vertical="center"/>
    </xf>
    <xf borderId="1" fillId="4" fontId="13" numFmtId="0" xfId="0" applyAlignment="1" applyBorder="1" applyFont="1">
      <alignment horizontal="center" readingOrder="0" vertical="center"/>
    </xf>
    <xf borderId="1" fillId="4" fontId="13" numFmtId="0" xfId="0" applyAlignment="1" applyBorder="1" applyFont="1">
      <alignment horizontal="center" readingOrder="0" shrinkToFit="0" vertical="center" wrapText="1"/>
    </xf>
    <xf borderId="1" fillId="4" fontId="12" numFmtId="3" xfId="0" applyAlignment="1" applyBorder="1" applyFont="1" applyNumberFormat="1">
      <alignment horizontal="center"/>
    </xf>
    <xf borderId="1" fillId="4" fontId="8" numFmtId="3" xfId="0" applyBorder="1" applyFont="1" applyNumberFormat="1"/>
    <xf borderId="1" fillId="4" fontId="8" numFmtId="3" xfId="0" applyAlignment="1" applyBorder="1" applyFont="1" applyNumberFormat="1">
      <alignment horizontal="center"/>
    </xf>
    <xf borderId="0" fillId="4" fontId="8" numFmtId="3" xfId="0" applyAlignment="1" applyFont="1" applyNumberFormat="1">
      <alignment horizontal="center" vertical="center"/>
    </xf>
    <xf borderId="0" fillId="4" fontId="12" numFmtId="0" xfId="0" applyAlignment="1" applyFont="1">
      <alignment horizontal="center"/>
    </xf>
    <xf borderId="0" fillId="4" fontId="12" numFmtId="0" xfId="0" applyAlignment="1" applyFont="1">
      <alignment horizontal="center" readingOrder="0"/>
    </xf>
    <xf borderId="1" fillId="4" fontId="8" numFmtId="0" xfId="0" applyAlignment="1" applyBorder="1" applyFont="1">
      <alignment horizontal="center" readingOrder="0" vertical="center"/>
    </xf>
    <xf borderId="1" fillId="4" fontId="8" numFmtId="3" xfId="0" applyAlignment="1" applyBorder="1" applyFont="1" applyNumberFormat="1">
      <alignment horizontal="center" vertical="center"/>
    </xf>
    <xf borderId="1" fillId="4" fontId="5" numFmtId="0" xfId="0" applyBorder="1" applyFont="1"/>
    <xf borderId="4" fillId="4" fontId="12" numFmtId="0" xfId="0" applyAlignment="1" applyBorder="1" applyFont="1">
      <alignment horizontal="center"/>
    </xf>
    <xf borderId="1" fillId="4" fontId="12" numFmtId="0" xfId="0" applyAlignment="1" applyBorder="1" applyFont="1">
      <alignment horizontal="center"/>
    </xf>
    <xf borderId="4" fillId="4" fontId="12" numFmtId="0" xfId="0" applyAlignment="1" applyBorder="1" applyFont="1">
      <alignment horizontal="center" readingOrder="0"/>
    </xf>
    <xf borderId="1" fillId="4" fontId="12" numFmtId="0" xfId="0" applyAlignment="1" applyBorder="1" applyFont="1">
      <alignment horizontal="center" readingOrder="0"/>
    </xf>
    <xf borderId="0" fillId="4" fontId="5" numFmtId="0" xfId="0" applyAlignment="1" applyFont="1">
      <alignment horizontal="left" vertical="center"/>
    </xf>
    <xf borderId="10" fillId="4" fontId="5" numFmtId="0" xfId="0" applyAlignment="1" applyBorder="1" applyFont="1">
      <alignment horizontal="left" vertical="center"/>
    </xf>
    <xf borderId="10" fillId="4" fontId="5" numFmtId="0" xfId="0" applyAlignment="1" applyBorder="1" applyFont="1">
      <alignment horizontal="center" readingOrder="0" shrinkToFit="0" vertical="center" wrapText="1"/>
    </xf>
    <xf borderId="8" fillId="4" fontId="5" numFmtId="0" xfId="0" applyAlignment="1" applyBorder="1" applyFont="1">
      <alignment horizontal="center" readingOrder="0" shrinkToFit="0" vertical="center" wrapText="1"/>
    </xf>
    <xf borderId="1" fillId="4" fontId="12" numFmtId="3" xfId="0" applyAlignment="1" applyBorder="1" applyFont="1" applyNumberFormat="1">
      <alignment horizontal="center" vertical="bottom"/>
    </xf>
    <xf borderId="0" fillId="4" fontId="12" numFmtId="3" xfId="0" applyAlignment="1" applyFont="1" applyNumberFormat="1">
      <alignment horizontal="center" vertical="bottom"/>
    </xf>
    <xf borderId="0" fillId="4" fontId="5" numFmtId="0" xfId="0" applyAlignment="1" applyFont="1">
      <alignment horizontal="left" vertical="bottom"/>
    </xf>
    <xf borderId="9" fillId="4" fontId="5" numFmtId="0" xfId="0" applyAlignment="1" applyBorder="1" applyFont="1">
      <alignment horizontal="left" readingOrder="0" vertical="bottom"/>
    </xf>
    <xf borderId="3" fillId="6" fontId="5" numFmtId="3" xfId="0" applyAlignment="1" applyBorder="1" applyFont="1" applyNumberFormat="1">
      <alignment horizontal="center" vertical="bottom"/>
    </xf>
    <xf borderId="1" fillId="4" fontId="5" numFmtId="3" xfId="0" applyAlignment="1" applyBorder="1" applyFont="1" applyNumberFormat="1">
      <alignment readingOrder="0"/>
    </xf>
    <xf borderId="1" fillId="4" fontId="5" numFmtId="3" xfId="0" applyBorder="1" applyFont="1" applyNumberFormat="1"/>
    <xf borderId="0" fillId="4" fontId="5" numFmtId="0" xfId="0" applyAlignment="1" applyFont="1">
      <alignment horizontal="left" readingOrder="0" vertical="bottom"/>
    </xf>
    <xf borderId="1" fillId="4" fontId="5" numFmtId="0" xfId="0" applyAlignment="1" applyBorder="1" applyFont="1">
      <alignment horizontal="center" readingOrder="0" vertical="center"/>
    </xf>
    <xf borderId="1" fillId="6" fontId="5" numFmtId="3" xfId="0" applyAlignment="1" applyBorder="1" applyFont="1" applyNumberFormat="1">
      <alignment horizontal="center" readingOrder="0" vertical="bottom"/>
    </xf>
    <xf borderId="1" fillId="0" fontId="2" numFmtId="3" xfId="0" applyBorder="1" applyFont="1" applyNumberFormat="1"/>
    <xf borderId="1" fillId="6" fontId="5" numFmtId="0" xfId="0" applyAlignment="1" applyBorder="1" applyFont="1">
      <alignment horizontal="center" readingOrder="0" vertical="center"/>
    </xf>
    <xf borderId="1" fillId="6" fontId="5" numFmtId="3" xfId="0" applyAlignment="1" applyBorder="1" applyFont="1" applyNumberFormat="1">
      <alignment horizontal="center" readingOrder="0" vertical="center"/>
    </xf>
    <xf borderId="0" fillId="4" fontId="5" numFmtId="0" xfId="0" applyAlignment="1" applyFont="1">
      <alignment horizontal="center" readingOrder="0" vertical="center"/>
    </xf>
    <xf borderId="0" fillId="4" fontId="5" numFmtId="3" xfId="0" applyAlignment="1" applyFont="1" applyNumberFormat="1">
      <alignment horizontal="center" readingOrder="0" vertical="bottom"/>
    </xf>
    <xf borderId="9" fillId="4" fontId="5" numFmtId="0" xfId="0" applyAlignment="1" applyBorder="1" applyFont="1">
      <alignment horizontal="left" vertical="bottom"/>
    </xf>
    <xf borderId="1" fillId="4" fontId="5" numFmtId="3" xfId="0" applyAlignment="1" applyBorder="1" applyFont="1" applyNumberFormat="1">
      <alignment horizontal="center" vertical="center"/>
    </xf>
    <xf borderId="1" fillId="6" fontId="5" numFmtId="9" xfId="0" applyAlignment="1" applyBorder="1" applyFont="1" applyNumberFormat="1">
      <alignment readingOrder="0"/>
    </xf>
    <xf borderId="0" fillId="4" fontId="12" numFmtId="0" xfId="0" applyAlignment="1" applyFont="1">
      <alignment horizontal="center" readingOrder="0" shrinkToFit="0" vertical="center" wrapText="1"/>
    </xf>
    <xf borderId="10" fillId="0" fontId="7" numFmtId="0" xfId="0" applyBorder="1" applyFont="1"/>
    <xf borderId="0" fillId="4" fontId="5" numFmtId="9" xfId="0" applyAlignment="1" applyFont="1" applyNumberFormat="1">
      <alignment horizontal="center" vertical="bottom"/>
    </xf>
    <xf borderId="0" fillId="4" fontId="12" numFmtId="164" xfId="0" applyAlignment="1" applyFont="1" applyNumberFormat="1">
      <alignment horizontal="center" vertical="bottom"/>
    </xf>
    <xf borderId="1" fillId="4" fontId="5" numFmtId="9" xfId="0" applyAlignment="1" applyBorder="1" applyFont="1" applyNumberFormat="1">
      <alignment horizontal="center" readingOrder="0" vertical="bottom"/>
    </xf>
    <xf borderId="1" fillId="4" fontId="12" numFmtId="164" xfId="0" applyAlignment="1" applyBorder="1" applyFont="1" applyNumberFormat="1">
      <alignment horizontal="center" vertical="bottom"/>
    </xf>
    <xf borderId="1" fillId="4" fontId="5" numFmtId="9" xfId="0" applyAlignment="1" applyBorder="1" applyFont="1" applyNumberFormat="1">
      <alignment horizontal="center" vertical="bottom"/>
    </xf>
    <xf borderId="0" fillId="4" fontId="12" numFmtId="0" xfId="0" applyFont="1"/>
    <xf borderId="1" fillId="4" fontId="8" numFmtId="0" xfId="0" applyAlignment="1" applyBorder="1" applyFont="1">
      <alignment readingOrder="0" vertical="bottom"/>
    </xf>
    <xf borderId="1" fillId="4" fontId="12" numFmtId="0" xfId="0" applyAlignment="1" applyBorder="1" applyFont="1">
      <alignment readingOrder="0"/>
    </xf>
    <xf borderId="1" fillId="4" fontId="5" numFmtId="0" xfId="0" applyAlignment="1" applyBorder="1" applyFont="1">
      <alignment horizontal="center" readingOrder="0"/>
    </xf>
    <xf borderId="1" fillId="4" fontId="12" numFmtId="3" xfId="0" applyBorder="1" applyFont="1" applyNumberFormat="1"/>
    <xf borderId="0" fillId="0" fontId="11" numFmtId="0" xfId="0" applyAlignment="1" applyFont="1">
      <alignment horizontal="center" readingOrder="0" vertical="center"/>
    </xf>
    <xf borderId="8" fillId="0" fontId="8" numFmtId="0" xfId="0" applyAlignment="1" applyBorder="1" applyFont="1">
      <alignment horizontal="center" readingOrder="0" vertical="center"/>
    </xf>
    <xf borderId="0" fillId="0" fontId="14" numFmtId="0" xfId="0" applyFont="1"/>
    <xf borderId="0" fillId="7" fontId="15" numFmtId="0" xfId="0" applyAlignment="1" applyFill="1" applyFont="1">
      <alignment readingOrder="0" vertical="bottom"/>
    </xf>
    <xf borderId="0" fillId="7" fontId="8" numFmtId="0" xfId="0" applyAlignment="1" applyFont="1">
      <alignment readingOrder="0" vertical="bottom"/>
    </xf>
    <xf borderId="0" fillId="7" fontId="8" numFmtId="0" xfId="0" applyAlignment="1" applyFont="1">
      <alignment horizontal="center"/>
    </xf>
    <xf borderId="0" fillId="7" fontId="8" numFmtId="3" xfId="0" applyAlignment="1" applyFont="1" applyNumberFormat="1">
      <alignment horizontal="center" vertical="bottom"/>
    </xf>
    <xf borderId="0" fillId="0" fontId="11" numFmtId="0" xfId="0" applyAlignment="1" applyFont="1">
      <alignment vertical="bottom"/>
    </xf>
    <xf borderId="0" fillId="4" fontId="8" numFmtId="0" xfId="0" applyAlignment="1" applyFont="1">
      <alignment vertical="bottom"/>
    </xf>
    <xf borderId="0" fillId="0" fontId="16" numFmtId="0" xfId="0" applyAlignment="1" applyFont="1">
      <alignment vertical="bottom"/>
    </xf>
    <xf borderId="1" fillId="4" fontId="1" numFmtId="0" xfId="0" applyAlignment="1" applyBorder="1" applyFont="1">
      <alignment vertical="bottom"/>
    </xf>
    <xf borderId="0" fillId="0" fontId="16" numFmtId="0" xfId="0" applyAlignment="1" applyFont="1">
      <alignment readingOrder="0" vertical="bottom"/>
    </xf>
    <xf borderId="0" fillId="0" fontId="6" numFmtId="0" xfId="0" applyAlignment="1" applyFont="1">
      <alignment readingOrder="0"/>
    </xf>
    <xf borderId="1" fillId="4" fontId="17" numFmtId="0" xfId="0" applyAlignment="1" applyBorder="1" applyFont="1">
      <alignment readingOrder="0"/>
    </xf>
    <xf borderId="1" fillId="4" fontId="5" numFmtId="10" xfId="0" applyAlignment="1" applyBorder="1" applyFont="1" applyNumberFormat="1">
      <alignment horizontal="center" vertical="center"/>
    </xf>
    <xf borderId="1" fillId="4" fontId="8" numFmtId="10" xfId="0" applyAlignment="1" applyBorder="1" applyFont="1" applyNumberFormat="1">
      <alignment horizontal="center" vertical="center"/>
    </xf>
    <xf borderId="0" fillId="4" fontId="8" numFmtId="10" xfId="0" applyAlignment="1" applyFont="1" applyNumberFormat="1">
      <alignment horizontal="center" vertical="center"/>
    </xf>
    <xf borderId="0" fillId="4" fontId="2" numFmtId="0" xfId="0" applyFont="1"/>
    <xf borderId="0" fillId="0" fontId="5" numFmtId="0" xfId="0" applyAlignment="1" applyFont="1">
      <alignment readingOrder="0" vertical="bottom"/>
    </xf>
    <xf borderId="0" fillId="0" fontId="5" numFmtId="0" xfId="0" applyAlignment="1" applyFont="1">
      <alignment vertical="bottom"/>
    </xf>
    <xf borderId="0" fillId="0" fontId="18" numFmtId="0" xfId="0" applyAlignment="1" applyFont="1">
      <alignment readingOrder="0" vertical="bottom"/>
    </xf>
    <xf borderId="0" fillId="6" fontId="15" numFmtId="0" xfId="0" applyAlignment="1" applyFont="1">
      <alignment readingOrder="0" vertical="bottom"/>
    </xf>
    <xf borderId="0" fillId="6" fontId="8" numFmtId="0" xfId="0" applyAlignment="1" applyFont="1">
      <alignment readingOrder="0" vertical="bottom"/>
    </xf>
    <xf borderId="0" fillId="6" fontId="8" numFmtId="0" xfId="0" applyAlignment="1" applyFont="1">
      <alignment horizontal="center"/>
    </xf>
    <xf borderId="0" fillId="6" fontId="8" numFmtId="3" xfId="0" applyAlignment="1" applyFont="1" applyNumberFormat="1">
      <alignment horizontal="center" vertical="bottom"/>
    </xf>
    <xf borderId="1" fillId="4" fontId="8" numFmtId="3" xfId="0" applyAlignment="1" applyBorder="1" applyFont="1" applyNumberFormat="1">
      <alignment horizontal="center" readingOrder="0" vertical="bottom"/>
    </xf>
    <xf borderId="0" fillId="0" fontId="6" numFmtId="0" xfId="0" applyAlignment="1" applyFont="1">
      <alignment readingOrder="0" vertical="bottom"/>
    </xf>
    <xf borderId="1" fillId="4" fontId="17" numFmtId="0" xfId="0" applyAlignment="1" applyBorder="1" applyFont="1">
      <alignment readingOrder="0" vertical="bottom"/>
    </xf>
    <xf borderId="0" fillId="4" fontId="6" numFmtId="0" xfId="0" applyAlignment="1" applyFont="1">
      <alignment horizontal="center"/>
    </xf>
    <xf borderId="1" fillId="4" fontId="6" numFmtId="3" xfId="0" applyAlignment="1" applyBorder="1" applyFont="1" applyNumberFormat="1">
      <alignment horizontal="center" readingOrder="0" vertical="bottom"/>
    </xf>
    <xf borderId="1" fillId="4" fontId="19" numFmtId="3" xfId="0" applyAlignment="1" applyBorder="1" applyFont="1" applyNumberFormat="1">
      <alignment horizontal="center" vertical="bottom"/>
    </xf>
    <xf borderId="0" fillId="4" fontId="19" numFmtId="3" xfId="0" applyAlignment="1" applyFont="1" applyNumberFormat="1">
      <alignment horizontal="center" vertical="bottom"/>
    </xf>
    <xf borderId="6" fillId="5" fontId="20" numFmtId="3" xfId="0" applyAlignment="1" applyBorder="1" applyFont="1" applyNumberFormat="1">
      <alignment horizontal="center" vertical="bottom"/>
    </xf>
    <xf borderId="0" fillId="5" fontId="20" numFmtId="3" xfId="0" applyAlignment="1" applyFont="1" applyNumberFormat="1">
      <alignment horizontal="center" vertical="bottom"/>
    </xf>
    <xf borderId="0" fillId="0" fontId="6" numFmtId="0" xfId="0" applyAlignment="1" applyFont="1">
      <alignment horizontal="left" vertical="bottom"/>
    </xf>
    <xf borderId="1" fillId="0" fontId="17" numFmtId="0" xfId="0" applyAlignment="1" applyBorder="1" applyFont="1">
      <alignment horizontal="left" vertical="bottom"/>
    </xf>
    <xf borderId="2" fillId="0" fontId="21" numFmtId="0" xfId="0" applyAlignment="1" applyBorder="1" applyFont="1">
      <alignment horizontal="center" vertical="bottom"/>
    </xf>
    <xf borderId="6" fillId="0" fontId="6" numFmtId="3" xfId="0" applyAlignment="1" applyBorder="1" applyFont="1" applyNumberFormat="1">
      <alignment horizontal="center" vertical="bottom"/>
    </xf>
    <xf borderId="6" fillId="0" fontId="22" numFmtId="3" xfId="0" applyAlignment="1" applyBorder="1" applyFont="1" applyNumberFormat="1">
      <alignment horizontal="center" vertical="bottom"/>
    </xf>
    <xf borderId="0" fillId="0" fontId="21" numFmtId="3" xfId="0" applyAlignment="1" applyFont="1" applyNumberFormat="1">
      <alignment horizontal="center" vertical="bottom"/>
    </xf>
    <xf borderId="1" fillId="4" fontId="5" numFmtId="3" xfId="0" applyAlignment="1" applyBorder="1" applyFont="1" applyNumberFormat="1">
      <alignment horizontal="center" readingOrder="0"/>
    </xf>
    <xf borderId="0" fillId="4" fontId="5" numFmtId="3" xfId="0" applyAlignment="1" applyFont="1" applyNumberFormat="1">
      <alignment horizontal="center" readingOrder="0"/>
    </xf>
    <xf borderId="1" fillId="6" fontId="5" numFmtId="3" xfId="0" applyAlignment="1" applyBorder="1" applyFont="1" applyNumberFormat="1">
      <alignment horizontal="center" vertical="bottom"/>
    </xf>
    <xf borderId="1" fillId="4" fontId="6" numFmtId="3" xfId="0" applyAlignment="1" applyBorder="1" applyFont="1" applyNumberFormat="1">
      <alignment horizontal="center" vertical="bottom"/>
    </xf>
    <xf borderId="0" fillId="4" fontId="6" numFmtId="3" xfId="0" applyAlignment="1" applyFont="1" applyNumberFormat="1">
      <alignment horizontal="center" vertical="bottom"/>
    </xf>
    <xf borderId="0" fillId="0" fontId="8" numFmtId="0" xfId="0" applyAlignment="1" applyFont="1">
      <alignment readingOrder="0" vertical="bottom"/>
    </xf>
    <xf borderId="0" fillId="0" fontId="23" numFmtId="0" xfId="0" applyAlignment="1" applyFont="1">
      <alignment readingOrder="0" vertical="bottom"/>
    </xf>
    <xf borderId="0" fillId="4" fontId="17" numFmtId="0" xfId="0" applyAlignment="1" applyFont="1">
      <alignment horizontal="center"/>
    </xf>
    <xf borderId="1" fillId="4" fontId="17" numFmtId="3" xfId="0" applyAlignment="1" applyBorder="1" applyFont="1" applyNumberFormat="1">
      <alignment horizontal="center" vertical="bottom"/>
    </xf>
    <xf borderId="6" fillId="5" fontId="24" numFmtId="3" xfId="0" applyAlignment="1" applyBorder="1" applyFont="1" applyNumberFormat="1">
      <alignment horizontal="center" vertical="bottom"/>
    </xf>
    <xf borderId="0" fillId="5" fontId="24" numFmtId="3" xfId="0" applyAlignment="1" applyFont="1" applyNumberFormat="1">
      <alignment horizontal="center" vertical="bottom"/>
    </xf>
    <xf borderId="1" fillId="5" fontId="8" numFmtId="0" xfId="0" applyAlignment="1" applyBorder="1" applyFont="1">
      <alignment readingOrder="0" vertical="bottom"/>
    </xf>
    <xf borderId="2" fillId="5" fontId="21" numFmtId="3" xfId="0" applyAlignment="1" applyBorder="1" applyFont="1" applyNumberFormat="1">
      <alignment readingOrder="0" vertical="bottom"/>
    </xf>
    <xf borderId="0" fillId="0" fontId="5" numFmtId="0" xfId="0" applyFont="1"/>
    <xf borderId="0" fillId="0" fontId="2" numFmtId="0" xfId="0" applyAlignment="1" applyFont="1">
      <alignment readingOrder="0"/>
    </xf>
    <xf borderId="0" fillId="0" fontId="2" numFmtId="0" xfId="0" applyFont="1"/>
    <xf borderId="0" fillId="0" fontId="1" numFmtId="0" xfId="0" applyAlignment="1" applyFont="1">
      <alignment horizontal="left" readingOrder="0" vertical="center"/>
    </xf>
    <xf borderId="1" fillId="0" fontId="1" numFmtId="0" xfId="0" applyAlignment="1" applyBorder="1" applyFont="1">
      <alignment horizontal="left" readingOrder="0" vertical="center"/>
    </xf>
    <xf borderId="1" fillId="0" fontId="1" numFmtId="3" xfId="0" applyAlignment="1" applyBorder="1" applyFont="1" applyNumberFormat="1">
      <alignment horizontal="center" vertical="center"/>
    </xf>
    <xf borderId="8" fillId="0" fontId="1" numFmtId="0" xfId="0" applyAlignment="1" applyBorder="1" applyFont="1">
      <alignment horizontal="left" readingOrder="0" vertical="center"/>
    </xf>
    <xf borderId="4" fillId="0" fontId="1" numFmtId="0" xfId="0" applyAlignment="1" applyBorder="1" applyFont="1">
      <alignment horizontal="center" readingOrder="0" vertical="center"/>
    </xf>
    <xf borderId="8" fillId="4" fontId="1" numFmtId="3" xfId="0" applyAlignment="1" applyBorder="1" applyFont="1" applyNumberFormat="1">
      <alignment horizontal="center" readingOrder="0" vertical="center"/>
    </xf>
    <xf borderId="8" fillId="4" fontId="1" numFmtId="166" xfId="0" applyAlignment="1" applyBorder="1" applyFont="1" applyNumberFormat="1">
      <alignment horizontal="center" vertical="center"/>
    </xf>
    <xf borderId="8" fillId="4" fontId="1" numFmtId="3" xfId="0" applyAlignment="1" applyBorder="1" applyFont="1" applyNumberFormat="1">
      <alignment horizontal="center" vertical="center"/>
    </xf>
    <xf borderId="8" fillId="4" fontId="1" numFmtId="166" xfId="0" applyAlignment="1" applyBorder="1" applyFont="1" applyNumberFormat="1">
      <alignment horizontal="center" readingOrder="0" vertical="center"/>
    </xf>
    <xf borderId="0" fillId="0" fontId="1" numFmtId="0" xfId="0" applyAlignment="1" applyFont="1">
      <alignment horizontal="left" vertical="center"/>
    </xf>
    <xf borderId="1" fillId="0" fontId="1" numFmtId="0" xfId="0" applyAlignment="1" applyBorder="1" applyFont="1">
      <alignment horizontal="left" vertical="center"/>
    </xf>
    <xf borderId="6" fillId="0" fontId="1" numFmtId="9" xfId="0" applyAlignment="1" applyBorder="1" applyFont="1" applyNumberFormat="1">
      <alignment horizontal="center" vertical="center"/>
    </xf>
    <xf borderId="1" fillId="0" fontId="17" numFmtId="0" xfId="0" applyAlignment="1" applyBorder="1" applyFont="1">
      <alignment horizontal="left" readingOrder="0" vertical="center"/>
    </xf>
    <xf borderId="1" fillId="0" fontId="1" numFmtId="0" xfId="0" applyAlignment="1" applyBorder="1" applyFont="1">
      <alignment horizontal="center" vertical="center"/>
    </xf>
    <xf borderId="1" fillId="0" fontId="1" numFmtId="164" xfId="0" applyAlignment="1" applyBorder="1" applyFont="1" applyNumberFormat="1">
      <alignment horizontal="center" vertical="center"/>
    </xf>
    <xf borderId="1" fillId="0" fontId="1" numFmtId="0" xfId="0" applyBorder="1" applyFont="1"/>
    <xf borderId="6" fillId="0" fontId="1" numFmtId="3" xfId="0" applyAlignment="1" applyBorder="1" applyFont="1" applyNumberFormat="1">
      <alignment horizontal="center" vertical="center"/>
    </xf>
    <xf borderId="6" fillId="0" fontId="1" numFmtId="0" xfId="0" applyBorder="1" applyFont="1"/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 readingOrder="0" shrinkToFit="0" vertical="center" wrapText="1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DDCE8"/>
          <bgColor rgb="FFFDDCE8"/>
        </patternFill>
      </fill>
      <border/>
    </dxf>
  </dxfs>
  <tableStyles count="5">
    <tableStyle count="2" pivot="0" name="Переменные-style">
      <tableStyleElement dxfId="1" type="firstRowStripe"/>
      <tableStyleElement dxfId="2" type="secondRowStripe"/>
    </tableStyle>
    <tableStyle count="2" pivot="0" name="Opex-style">
      <tableStyleElement dxfId="1" type="firstRowStripe"/>
      <tableStyleElement dxfId="2" type="secondRowStripe"/>
    </tableStyle>
    <tableStyle count="2" pivot="0" name="Capex-style">
      <tableStyleElement dxfId="1" type="firstRowStripe"/>
      <tableStyleElement dxfId="2" type="secondRowStripe"/>
    </tableStyle>
    <tableStyle count="2" pivot="0" name="Сводная-style">
      <tableStyleElement dxfId="1" type="firstRowStripe"/>
      <tableStyleElement dxfId="2" type="secondRowStripe"/>
    </tableStyle>
    <tableStyle count="2" pivot="0" name="Ключевые параметры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076450" cy="238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55</xdr:col>
      <xdr:colOff>0</xdr:colOff>
      <xdr:row>1</xdr:row>
      <xdr:rowOff>0</xdr:rowOff>
    </xdr:from>
    <xdr:ext cx="962025" cy="1047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1:AA6" displayName="Table_1" id="1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Переменные-style" showColumnStripes="0" showFirstColumn="1" showLastColumn="1" showRowStripes="1"/>
</table>
</file>

<file path=xl/tables/table2.xml><?xml version="1.0" encoding="utf-8"?>
<table xmlns="http://schemas.openxmlformats.org/spreadsheetml/2006/main" headerRowCount="0" ref="A1:AA6" displayName="Table_2" id="2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Opex-style" showColumnStripes="0" showFirstColumn="1" showLastColumn="1" showRowStripes="1"/>
</table>
</file>

<file path=xl/tables/table3.xml><?xml version="1.0" encoding="utf-8"?>
<table xmlns="http://schemas.openxmlformats.org/spreadsheetml/2006/main" headerRowCount="0" ref="A1:AA6" displayName="Table_3" id="3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Capex-style" showColumnStripes="0" showFirstColumn="1" showLastColumn="1" showRowStripes="1"/>
</table>
</file>

<file path=xl/tables/table4.xml><?xml version="1.0" encoding="utf-8"?>
<table xmlns="http://schemas.openxmlformats.org/spreadsheetml/2006/main" headerRowCount="0" ref="A1:AA6" displayName="Table_4" id="4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Сводная-style" showColumnStripes="0" showFirstColumn="1" showLastColumn="1" showRowStripes="1"/>
</table>
</file>

<file path=xl/tables/table5.xml><?xml version="1.0" encoding="utf-8"?>
<table xmlns="http://schemas.openxmlformats.org/spreadsheetml/2006/main" headerRowCount="0" ref="A1:AA6" displayName="Table_5" id="5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Ключевые параметры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freedome.pro/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9" Type="http://schemas.openxmlformats.org/officeDocument/2006/relationships/table" Target="../tables/table1.xm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9" Type="http://schemas.openxmlformats.org/officeDocument/2006/relationships/table" Target="../tables/table2.xm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9" Type="http://schemas.openxmlformats.org/officeDocument/2006/relationships/table" Target="../tables/table3.xm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9" Type="http://schemas.openxmlformats.org/officeDocument/2006/relationships/table" Target="../tables/table4.xm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t.me/+A-1aotsUc-85OTgy" TargetMode="External"/><Relationship Id="rId2" Type="http://schemas.openxmlformats.org/officeDocument/2006/relationships/hyperlink" Target="https://t.me/+A-1aotsUc-85OTgy" TargetMode="External"/><Relationship Id="rId3" Type="http://schemas.openxmlformats.org/officeDocument/2006/relationships/hyperlink" Target="https://t.me/+A-1aotsUc-85OTgy" TargetMode="External"/><Relationship Id="rId4" Type="http://schemas.openxmlformats.org/officeDocument/2006/relationships/hyperlink" Target="https://freedome.pro/" TargetMode="External"/><Relationship Id="rId9" Type="http://schemas.openxmlformats.org/officeDocument/2006/relationships/table" Target="../tables/table5.xml"/><Relationship Id="rId5" Type="http://schemas.openxmlformats.org/officeDocument/2006/relationships/hyperlink" Target="https://freedome.pro/" TargetMode="External"/><Relationship Id="rId6" Type="http://schemas.openxmlformats.org/officeDocument/2006/relationships/hyperlink" Target="https://freedome.pro/" TargetMode="External"/><Relationship Id="rId7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85.38"/>
    <col customWidth="1" min="3" max="3" width="65.75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</row>
    <row r="4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ht="18.75" customHeight="1">
      <c r="A5" s="1"/>
      <c r="B5" s="6" t="s">
        <v>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</row>
    <row r="6" ht="18.75" customHeight="1">
      <c r="A6" s="1"/>
      <c r="B6" s="7" t="s">
        <v>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</row>
    <row r="7" ht="18.75" customHeight="1">
      <c r="A7" s="9"/>
      <c r="B7" s="9"/>
      <c r="C7" s="10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</row>
    <row r="8">
      <c r="A8" s="9"/>
      <c r="B8" s="9" t="s">
        <v>4</v>
      </c>
      <c r="C8" s="10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</row>
    <row r="9" ht="18.75" customHeight="1">
      <c r="A9" s="12"/>
      <c r="B9" s="9"/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</row>
    <row r="10">
      <c r="A10" s="12"/>
      <c r="B10" s="9" t="s">
        <v>5</v>
      </c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</row>
    <row r="11" ht="39.75" customHeight="1">
      <c r="A11" s="13"/>
      <c r="B11" s="14" t="s">
        <v>6</v>
      </c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</row>
    <row r="12">
      <c r="A12" s="15"/>
      <c r="B12" s="15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</row>
    <row r="13">
      <c r="A13" s="15"/>
      <c r="B13" s="16" t="s">
        <v>7</v>
      </c>
      <c r="C13" s="16" t="s">
        <v>8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</row>
    <row r="14">
      <c r="A14" s="17"/>
      <c r="B14" s="18" t="s">
        <v>9</v>
      </c>
      <c r="C14" s="19" t="s">
        <v>10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</row>
    <row r="15">
      <c r="A15" s="20"/>
      <c r="B15" s="18" t="s">
        <v>11</v>
      </c>
      <c r="C15" s="19" t="s">
        <v>12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</row>
    <row r="16">
      <c r="A16" s="20"/>
      <c r="B16" s="21" t="s">
        <v>13</v>
      </c>
      <c r="C16" s="19" t="s">
        <v>14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</row>
    <row r="17">
      <c r="A17" s="15"/>
      <c r="B17" s="22"/>
      <c r="C17" s="23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</row>
    <row r="18">
      <c r="A18" s="15"/>
      <c r="B18" s="22" t="s">
        <v>15</v>
      </c>
      <c r="C18" s="24" t="s">
        <v>16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</row>
    <row r="19">
      <c r="A19" s="20"/>
      <c r="B19" s="25" t="s">
        <v>17</v>
      </c>
      <c r="C19" s="26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</row>
    <row r="20">
      <c r="A20" s="20"/>
      <c r="B20" s="25" t="s">
        <v>18</v>
      </c>
      <c r="C20" s="27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</row>
    <row r="21">
      <c r="A21" s="28"/>
      <c r="B21" s="29"/>
      <c r="C21" s="26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</row>
    <row r="22">
      <c r="A22" s="20"/>
      <c r="B22" s="25" t="s">
        <v>19</v>
      </c>
      <c r="C22" s="27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</row>
    <row r="23">
      <c r="A23" s="20"/>
      <c r="B23" s="25" t="s">
        <v>20</v>
      </c>
      <c r="C23" s="26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</row>
    <row r="24">
      <c r="A24" s="20"/>
      <c r="B24" s="25" t="s">
        <v>21</v>
      </c>
      <c r="C24" s="30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</row>
    <row r="25">
      <c r="A25" s="15"/>
      <c r="B25" s="15"/>
      <c r="C25" s="10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</row>
    <row r="26" ht="33.0" customHeight="1">
      <c r="A26" s="13"/>
      <c r="B26" s="14" t="s">
        <v>22</v>
      </c>
      <c r="C26" s="15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</row>
    <row r="27">
      <c r="A27" s="13"/>
      <c r="B27" s="14" t="s">
        <v>23</v>
      </c>
      <c r="C27" s="10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</row>
    <row r="28">
      <c r="A28" s="13"/>
      <c r="B28" s="14" t="s">
        <v>24</v>
      </c>
      <c r="C28" s="10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</row>
    <row r="29">
      <c r="A29" s="10"/>
      <c r="B29" s="10"/>
      <c r="C29" s="10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</row>
    <row r="30">
      <c r="A30" s="10"/>
      <c r="B30" s="10"/>
      <c r="C30" s="10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</row>
    <row r="31">
      <c r="A31" s="10"/>
      <c r="B31" s="10"/>
      <c r="C31" s="10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</row>
    <row r="32">
      <c r="A32" s="10"/>
      <c r="B32" s="10"/>
      <c r="C32" s="10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</row>
    <row r="33">
      <c r="A33" s="10"/>
      <c r="B33" s="10"/>
      <c r="C33" s="10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</row>
    <row r="34">
      <c r="A34" s="10"/>
      <c r="B34" s="10"/>
      <c r="C34" s="10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</row>
    <row r="35">
      <c r="A35" s="10"/>
      <c r="B35" s="10"/>
      <c r="C35" s="10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</row>
    <row r="36">
      <c r="A36" s="10"/>
      <c r="B36" s="10"/>
      <c r="C36" s="10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</row>
    <row r="37">
      <c r="A37" s="10"/>
      <c r="B37" s="10"/>
      <c r="C37" s="10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</row>
    <row r="38">
      <c r="A38" s="10"/>
      <c r="B38" s="10"/>
      <c r="C38" s="10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</row>
    <row r="39">
      <c r="A39" s="10"/>
      <c r="B39" s="10"/>
      <c r="C39" s="10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</row>
    <row r="40">
      <c r="A40" s="10"/>
      <c r="B40" s="10"/>
      <c r="C40" s="10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</row>
    <row r="41">
      <c r="A41" s="10"/>
      <c r="B41" s="10"/>
      <c r="C41" s="10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</row>
    <row r="42">
      <c r="A42" s="10"/>
      <c r="B42" s="10"/>
      <c r="C42" s="10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</row>
    <row r="43">
      <c r="A43" s="10"/>
      <c r="B43" s="10"/>
      <c r="C43" s="10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</row>
    <row r="44">
      <c r="A44" s="10"/>
      <c r="B44" s="10"/>
      <c r="C44" s="10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</row>
    <row r="45">
      <c r="A45" s="10"/>
      <c r="B45" s="10"/>
      <c r="C45" s="1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</row>
    <row r="46">
      <c r="A46" s="10"/>
      <c r="B46" s="10"/>
      <c r="C46" s="10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</row>
    <row r="47">
      <c r="A47" s="10"/>
      <c r="B47" s="10"/>
      <c r="C47" s="10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</row>
    <row r="48">
      <c r="A48" s="10"/>
      <c r="B48" s="10"/>
      <c r="C48" s="10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</row>
    <row r="49">
      <c r="A49" s="10"/>
      <c r="B49" s="10"/>
      <c r="C49" s="10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</row>
    <row r="50">
      <c r="A50" s="10"/>
      <c r="B50" s="10"/>
      <c r="C50" s="10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</row>
    <row r="51">
      <c r="A51" s="10"/>
      <c r="B51" s="10"/>
      <c r="C51" s="10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</row>
    <row r="52">
      <c r="A52" s="10"/>
      <c r="B52" s="10"/>
      <c r="C52" s="10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</row>
    <row r="53">
      <c r="A53" s="10"/>
      <c r="B53" s="10"/>
      <c r="C53" s="10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</row>
    <row r="54">
      <c r="A54" s="10"/>
      <c r="B54" s="10"/>
      <c r="C54" s="10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</row>
    <row r="55">
      <c r="A55" s="10"/>
      <c r="B55" s="10"/>
      <c r="C55" s="10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</row>
    <row r="56">
      <c r="A56" s="10"/>
      <c r="B56" s="10"/>
      <c r="C56" s="10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</row>
    <row r="57">
      <c r="A57" s="10"/>
      <c r="B57" s="10"/>
      <c r="C57" s="10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</row>
    <row r="58">
      <c r="A58" s="10"/>
      <c r="B58" s="10"/>
      <c r="C58" s="10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</row>
    <row r="59">
      <c r="A59" s="10"/>
      <c r="B59" s="10"/>
      <c r="C59" s="10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</row>
    <row r="60">
      <c r="A60" s="10"/>
      <c r="B60" s="10"/>
      <c r="C60" s="10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</row>
    <row r="61">
      <c r="A61" s="10"/>
      <c r="B61" s="10"/>
      <c r="C61" s="10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</row>
    <row r="62">
      <c r="A62" s="10"/>
      <c r="B62" s="10"/>
      <c r="C62" s="10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</row>
    <row r="63">
      <c r="A63" s="10"/>
      <c r="B63" s="10"/>
      <c r="C63" s="10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</row>
    <row r="64">
      <c r="A64" s="10"/>
      <c r="B64" s="10"/>
      <c r="C64" s="10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</row>
    <row r="65">
      <c r="A65" s="10"/>
      <c r="B65" s="10"/>
      <c r="C65" s="10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</row>
    <row r="66">
      <c r="A66" s="10"/>
      <c r="B66" s="10"/>
      <c r="C66" s="10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</row>
    <row r="67">
      <c r="A67" s="10"/>
      <c r="B67" s="10"/>
      <c r="C67" s="10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</row>
    <row r="68">
      <c r="A68" s="10"/>
      <c r="B68" s="10"/>
      <c r="C68" s="10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</row>
    <row r="69">
      <c r="A69" s="10"/>
      <c r="B69" s="10"/>
      <c r="C69" s="10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</row>
    <row r="70">
      <c r="A70" s="10"/>
      <c r="B70" s="10"/>
      <c r="C70" s="10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</row>
    <row r="71">
      <c r="A71" s="10"/>
      <c r="B71" s="10"/>
      <c r="C71" s="10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</row>
    <row r="72">
      <c r="A72" s="10"/>
      <c r="B72" s="10"/>
      <c r="C72" s="10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</row>
    <row r="73">
      <c r="A73" s="10"/>
      <c r="B73" s="10"/>
      <c r="C73" s="10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</row>
    <row r="74">
      <c r="A74" s="10"/>
      <c r="B74" s="10"/>
      <c r="C74" s="10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</row>
    <row r="75">
      <c r="A75" s="10"/>
      <c r="B75" s="10"/>
      <c r="C75" s="10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</row>
    <row r="76">
      <c r="A76" s="10"/>
      <c r="B76" s="10"/>
      <c r="C76" s="10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</row>
    <row r="77">
      <c r="A77" s="10"/>
      <c r="B77" s="10"/>
      <c r="C77" s="10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</row>
    <row r="78">
      <c r="A78" s="10"/>
      <c r="B78" s="10"/>
      <c r="C78" s="10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</row>
    <row r="79">
      <c r="A79" s="10"/>
      <c r="B79" s="10"/>
      <c r="C79" s="10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</row>
    <row r="80">
      <c r="A80" s="10"/>
      <c r="B80" s="10"/>
      <c r="C80" s="10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</row>
    <row r="81">
      <c r="A81" s="10"/>
      <c r="B81" s="10"/>
      <c r="C81" s="10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</row>
    <row r="82">
      <c r="A82" s="10"/>
      <c r="B82" s="10"/>
      <c r="C82" s="10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</row>
    <row r="83">
      <c r="A83" s="10"/>
      <c r="B83" s="10"/>
      <c r="C83" s="10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</row>
    <row r="84">
      <c r="A84" s="10"/>
      <c r="B84" s="10"/>
      <c r="C84" s="10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</row>
    <row r="85">
      <c r="A85" s="10"/>
      <c r="B85" s="10"/>
      <c r="C85" s="10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</row>
    <row r="86">
      <c r="A86" s="10"/>
      <c r="B86" s="10"/>
      <c r="C86" s="10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</row>
    <row r="87">
      <c r="A87" s="10"/>
      <c r="B87" s="10"/>
      <c r="C87" s="10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</row>
    <row r="88">
      <c r="A88" s="10"/>
      <c r="B88" s="10"/>
      <c r="C88" s="10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</row>
    <row r="89">
      <c r="A89" s="10"/>
      <c r="B89" s="10"/>
      <c r="C89" s="10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</row>
    <row r="90">
      <c r="A90" s="10"/>
      <c r="B90" s="10"/>
      <c r="C90" s="10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</row>
    <row r="91">
      <c r="A91" s="10"/>
      <c r="B91" s="10"/>
      <c r="C91" s="10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</row>
    <row r="92">
      <c r="A92" s="10"/>
      <c r="B92" s="10"/>
      <c r="C92" s="10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</row>
    <row r="93">
      <c r="A93" s="10"/>
      <c r="B93" s="10"/>
      <c r="C93" s="10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</row>
    <row r="94">
      <c r="A94" s="10"/>
      <c r="B94" s="10"/>
      <c r="C94" s="10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</row>
    <row r="95">
      <c r="A95" s="10"/>
      <c r="B95" s="10"/>
      <c r="C95" s="10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</row>
    <row r="96">
      <c r="A96" s="10"/>
      <c r="B96" s="10"/>
      <c r="C96" s="10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</row>
    <row r="97">
      <c r="A97" s="10"/>
      <c r="B97" s="10"/>
      <c r="C97" s="10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</row>
    <row r="98">
      <c r="A98" s="10"/>
      <c r="B98" s="10"/>
      <c r="C98" s="10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</row>
    <row r="99">
      <c r="A99" s="10"/>
      <c r="B99" s="10"/>
      <c r="C99" s="10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</row>
    <row r="100">
      <c r="A100" s="10"/>
      <c r="B100" s="10"/>
      <c r="C100" s="10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</row>
    <row r="101">
      <c r="A101" s="10"/>
      <c r="B101" s="10"/>
      <c r="C101" s="10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</row>
    <row r="102">
      <c r="A102" s="10"/>
      <c r="B102" s="10"/>
      <c r="C102" s="10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</row>
    <row r="103">
      <c r="A103" s="10"/>
      <c r="B103" s="10"/>
      <c r="C103" s="10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</row>
    <row r="104">
      <c r="A104" s="10"/>
      <c r="B104" s="10"/>
      <c r="C104" s="10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</row>
    <row r="105">
      <c r="A105" s="10"/>
      <c r="B105" s="10"/>
      <c r="C105" s="10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</row>
    <row r="106">
      <c r="A106" s="10"/>
      <c r="B106" s="10"/>
      <c r="C106" s="10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</row>
    <row r="107">
      <c r="A107" s="10"/>
      <c r="B107" s="10"/>
      <c r="C107" s="10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</row>
    <row r="108">
      <c r="A108" s="10"/>
      <c r="B108" s="10"/>
      <c r="C108" s="10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</row>
    <row r="109">
      <c r="A109" s="10"/>
      <c r="B109" s="10"/>
      <c r="C109" s="10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</row>
    <row r="110">
      <c r="A110" s="10"/>
      <c r="B110" s="10"/>
      <c r="C110" s="10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</row>
    <row r="111">
      <c r="A111" s="10"/>
      <c r="B111" s="10"/>
      <c r="C111" s="10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</row>
    <row r="112">
      <c r="A112" s="10"/>
      <c r="B112" s="10"/>
      <c r="C112" s="10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</row>
    <row r="113">
      <c r="A113" s="10"/>
      <c r="B113" s="10"/>
      <c r="C113" s="10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</row>
    <row r="114">
      <c r="A114" s="10"/>
      <c r="B114" s="10"/>
      <c r="C114" s="10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</row>
    <row r="115">
      <c r="A115" s="10"/>
      <c r="B115" s="10"/>
      <c r="C115" s="10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</row>
    <row r="116">
      <c r="A116" s="10"/>
      <c r="B116" s="10"/>
      <c r="C116" s="10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</row>
    <row r="117">
      <c r="A117" s="10"/>
      <c r="B117" s="10"/>
      <c r="C117" s="10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</row>
    <row r="118">
      <c r="A118" s="10"/>
      <c r="B118" s="10"/>
      <c r="C118" s="10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</row>
    <row r="119">
      <c r="A119" s="10"/>
      <c r="B119" s="10"/>
      <c r="C119" s="10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</row>
    <row r="120">
      <c r="A120" s="10"/>
      <c r="B120" s="10"/>
      <c r="C120" s="10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</row>
    <row r="121">
      <c r="A121" s="10"/>
      <c r="B121" s="10"/>
      <c r="C121" s="10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</row>
    <row r="122">
      <c r="A122" s="10"/>
      <c r="B122" s="10"/>
      <c r="C122" s="10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</row>
    <row r="123">
      <c r="A123" s="10"/>
      <c r="B123" s="10"/>
      <c r="C123" s="10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</row>
    <row r="124">
      <c r="A124" s="10"/>
      <c r="B124" s="10"/>
      <c r="C124" s="10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</row>
    <row r="125">
      <c r="A125" s="10"/>
      <c r="B125" s="10"/>
      <c r="C125" s="10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</row>
    <row r="126">
      <c r="A126" s="10"/>
      <c r="B126" s="10"/>
      <c r="C126" s="10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</row>
    <row r="127">
      <c r="A127" s="10"/>
      <c r="B127" s="10"/>
      <c r="C127" s="10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</row>
    <row r="128">
      <c r="A128" s="10"/>
      <c r="B128" s="10"/>
      <c r="C128" s="10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</row>
    <row r="129">
      <c r="A129" s="10"/>
      <c r="B129" s="10"/>
      <c r="C129" s="10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</row>
    <row r="130">
      <c r="A130" s="10"/>
      <c r="B130" s="10"/>
      <c r="C130" s="10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</row>
    <row r="131">
      <c r="A131" s="10"/>
      <c r="B131" s="10"/>
      <c r="C131" s="10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</row>
    <row r="132">
      <c r="A132" s="10"/>
      <c r="B132" s="10"/>
      <c r="C132" s="10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</row>
    <row r="133">
      <c r="A133" s="10"/>
      <c r="B133" s="10"/>
      <c r="C133" s="10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</row>
    <row r="134">
      <c r="A134" s="10"/>
      <c r="B134" s="10"/>
      <c r="C134" s="10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</row>
    <row r="135">
      <c r="A135" s="10"/>
      <c r="B135" s="10"/>
      <c r="C135" s="10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</row>
    <row r="136">
      <c r="A136" s="10"/>
      <c r="B136" s="10"/>
      <c r="C136" s="10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</row>
    <row r="137">
      <c r="A137" s="10"/>
      <c r="B137" s="10"/>
      <c r="C137" s="10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</row>
    <row r="138">
      <c r="A138" s="10"/>
      <c r="B138" s="10"/>
      <c r="C138" s="10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</row>
    <row r="139">
      <c r="A139" s="10"/>
      <c r="B139" s="10"/>
      <c r="C139" s="10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</row>
    <row r="140">
      <c r="A140" s="10"/>
      <c r="B140" s="10"/>
      <c r="C140" s="10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</row>
    <row r="141">
      <c r="A141" s="10"/>
      <c r="B141" s="10"/>
      <c r="C141" s="10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</row>
    <row r="142">
      <c r="A142" s="10"/>
      <c r="B142" s="10"/>
      <c r="C142" s="10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</row>
    <row r="143">
      <c r="A143" s="10"/>
      <c r="B143" s="10"/>
      <c r="C143" s="10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</row>
    <row r="144">
      <c r="A144" s="10"/>
      <c r="B144" s="10"/>
      <c r="C144" s="10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</row>
    <row r="145">
      <c r="A145" s="10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</row>
    <row r="146">
      <c r="A146" s="10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</row>
    <row r="147">
      <c r="A147" s="10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</row>
    <row r="148">
      <c r="A148" s="10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</row>
    <row r="149">
      <c r="A149" s="10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</row>
    <row r="150">
      <c r="A150" s="10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</row>
    <row r="151">
      <c r="A151" s="10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</row>
    <row r="152">
      <c r="A152" s="10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</row>
    <row r="153">
      <c r="A153" s="10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</row>
    <row r="154">
      <c r="A154" s="10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</row>
    <row r="155">
      <c r="A155" s="10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</row>
    <row r="156">
      <c r="A156" s="10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</row>
    <row r="157">
      <c r="A157" s="10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</row>
    <row r="158">
      <c r="A158" s="10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</row>
    <row r="159">
      <c r="A159" s="10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</row>
    <row r="160">
      <c r="A160" s="10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</row>
    <row r="161">
      <c r="A161" s="10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</row>
    <row r="162">
      <c r="A162" s="10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</row>
    <row r="163">
      <c r="A163" s="10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</row>
    <row r="164">
      <c r="A164" s="10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</row>
    <row r="165">
      <c r="A165" s="10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</row>
    <row r="166">
      <c r="A166" s="10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</row>
    <row r="167">
      <c r="A167" s="10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</row>
    <row r="168">
      <c r="A168" s="10"/>
      <c r="B168" s="10"/>
      <c r="C168" s="10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</row>
    <row r="169">
      <c r="A169" s="10"/>
      <c r="B169" s="10"/>
      <c r="C169" s="10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</row>
    <row r="170">
      <c r="A170" s="10"/>
      <c r="B170" s="10"/>
      <c r="C170" s="10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</row>
    <row r="171">
      <c r="A171" s="10"/>
      <c r="B171" s="10"/>
      <c r="C171" s="1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</row>
    <row r="172">
      <c r="A172" s="10"/>
      <c r="B172" s="10"/>
      <c r="C172" s="1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</row>
    <row r="173">
      <c r="A173" s="10"/>
      <c r="B173" s="10"/>
      <c r="C173" s="10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</row>
    <row r="174">
      <c r="A174" s="10"/>
      <c r="B174" s="10"/>
      <c r="C174" s="10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</row>
    <row r="175">
      <c r="A175" s="10"/>
      <c r="B175" s="10"/>
      <c r="C175" s="10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</row>
    <row r="176">
      <c r="A176" s="10"/>
      <c r="B176" s="10"/>
      <c r="C176" s="10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</row>
    <row r="177">
      <c r="A177" s="10"/>
      <c r="B177" s="10"/>
      <c r="C177" s="10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</row>
    <row r="178">
      <c r="A178" s="10"/>
      <c r="B178" s="10"/>
      <c r="C178" s="10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</row>
    <row r="179">
      <c r="A179" s="10"/>
      <c r="B179" s="10"/>
      <c r="C179" s="10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</row>
    <row r="180">
      <c r="A180" s="10"/>
      <c r="B180" s="10"/>
      <c r="C180" s="10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</row>
    <row r="181">
      <c r="A181" s="10"/>
      <c r="B181" s="10"/>
      <c r="C181" s="10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</row>
    <row r="182">
      <c r="A182" s="10"/>
      <c r="B182" s="10"/>
      <c r="C182" s="10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</row>
    <row r="183">
      <c r="A183" s="10"/>
      <c r="B183" s="10"/>
      <c r="C183" s="10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</row>
    <row r="184">
      <c r="A184" s="10"/>
      <c r="B184" s="10"/>
      <c r="C184" s="10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</row>
    <row r="185">
      <c r="A185" s="10"/>
      <c r="B185" s="10"/>
      <c r="C185" s="10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</row>
    <row r="186">
      <c r="A186" s="10"/>
      <c r="B186" s="10"/>
      <c r="C186" s="10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</row>
    <row r="187">
      <c r="A187" s="10"/>
      <c r="B187" s="10"/>
      <c r="C187" s="10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</row>
    <row r="188">
      <c r="A188" s="10"/>
      <c r="B188" s="10"/>
      <c r="C188" s="10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</row>
    <row r="189">
      <c r="A189" s="10"/>
      <c r="B189" s="10"/>
      <c r="C189" s="10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</row>
    <row r="190">
      <c r="A190" s="10"/>
      <c r="B190" s="10"/>
      <c r="C190" s="10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</row>
    <row r="191">
      <c r="A191" s="10"/>
      <c r="B191" s="10"/>
      <c r="C191" s="10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</row>
    <row r="192">
      <c r="A192" s="10"/>
      <c r="B192" s="1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</row>
    <row r="193">
      <c r="A193" s="10"/>
      <c r="B193" s="10"/>
      <c r="C193" s="10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</row>
    <row r="194">
      <c r="A194" s="10"/>
      <c r="B194" s="10"/>
      <c r="C194" s="10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</row>
    <row r="195">
      <c r="A195" s="10"/>
      <c r="B195" s="10"/>
      <c r="C195" s="10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</row>
    <row r="196">
      <c r="A196" s="10"/>
      <c r="B196" s="10"/>
      <c r="C196" s="10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</row>
    <row r="197">
      <c r="A197" s="10"/>
      <c r="B197" s="10"/>
      <c r="C197" s="10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</row>
    <row r="198">
      <c r="A198" s="10"/>
      <c r="B198" s="10"/>
      <c r="C198" s="10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</row>
    <row r="199">
      <c r="A199" s="10"/>
      <c r="B199" s="10"/>
      <c r="C199" s="10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</row>
    <row r="200">
      <c r="A200" s="10"/>
      <c r="B200" s="10"/>
      <c r="C200" s="10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</row>
    <row r="201">
      <c r="A201" s="10"/>
      <c r="B201" s="10"/>
      <c r="C201" s="10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</row>
    <row r="202">
      <c r="A202" s="10"/>
      <c r="B202" s="10"/>
      <c r="C202" s="10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</row>
    <row r="203">
      <c r="A203" s="10"/>
      <c r="B203" s="10"/>
      <c r="C203" s="10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</row>
    <row r="204">
      <c r="A204" s="10"/>
      <c r="B204" s="10"/>
      <c r="C204" s="10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</row>
    <row r="205">
      <c r="A205" s="10"/>
      <c r="B205" s="10"/>
      <c r="C205" s="10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</row>
    <row r="206">
      <c r="A206" s="10"/>
      <c r="B206" s="10"/>
      <c r="C206" s="10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</row>
    <row r="207">
      <c r="A207" s="10"/>
      <c r="B207" s="10"/>
      <c r="C207" s="10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</row>
    <row r="208">
      <c r="A208" s="10"/>
      <c r="B208" s="10"/>
      <c r="C208" s="10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</row>
    <row r="209">
      <c r="A209" s="10"/>
      <c r="B209" s="10"/>
      <c r="C209" s="10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</row>
    <row r="210">
      <c r="A210" s="10"/>
      <c r="B210" s="10"/>
      <c r="C210" s="10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</row>
    <row r="211">
      <c r="A211" s="10"/>
      <c r="B211" s="10"/>
      <c r="C211" s="10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</row>
    <row r="212">
      <c r="A212" s="10"/>
      <c r="B212" s="10"/>
      <c r="C212" s="10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</row>
    <row r="213">
      <c r="A213" s="10"/>
      <c r="B213" s="10"/>
      <c r="C213" s="10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</row>
    <row r="214">
      <c r="A214" s="10"/>
      <c r="B214" s="10"/>
      <c r="C214" s="10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</row>
    <row r="215">
      <c r="A215" s="10"/>
      <c r="B215" s="10"/>
      <c r="C215" s="10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</row>
    <row r="216">
      <c r="A216" s="10"/>
      <c r="B216" s="10"/>
      <c r="C216" s="10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</row>
    <row r="217">
      <c r="A217" s="10"/>
      <c r="B217" s="10"/>
      <c r="C217" s="10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</row>
    <row r="218">
      <c r="A218" s="10"/>
      <c r="B218" s="10"/>
      <c r="C218" s="10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</row>
    <row r="219">
      <c r="A219" s="10"/>
      <c r="B219" s="10"/>
      <c r="C219" s="10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</row>
    <row r="220">
      <c r="A220" s="10"/>
      <c r="B220" s="10"/>
      <c r="C220" s="10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</row>
    <row r="221">
      <c r="A221" s="10"/>
      <c r="B221" s="10"/>
      <c r="C221" s="10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</row>
    <row r="222">
      <c r="A222" s="10"/>
      <c r="B222" s="10"/>
      <c r="C222" s="10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</row>
    <row r="223">
      <c r="A223" s="10"/>
      <c r="B223" s="10"/>
      <c r="C223" s="10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</row>
    <row r="224">
      <c r="A224" s="10"/>
      <c r="B224" s="10"/>
      <c r="C224" s="10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</row>
    <row r="225">
      <c r="A225" s="10"/>
      <c r="B225" s="10"/>
      <c r="C225" s="10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</row>
    <row r="226">
      <c r="A226" s="10"/>
      <c r="B226" s="10"/>
      <c r="C226" s="10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</row>
    <row r="227">
      <c r="A227" s="10"/>
      <c r="B227" s="10"/>
      <c r="C227" s="10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</row>
    <row r="228">
      <c r="A228" s="10"/>
      <c r="B228" s="10"/>
      <c r="C228" s="10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</row>
    <row r="229">
      <c r="A229" s="10"/>
      <c r="B229" s="10"/>
      <c r="C229" s="10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</row>
    <row r="230">
      <c r="A230" s="10"/>
      <c r="B230" s="10"/>
      <c r="C230" s="10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</row>
    <row r="231">
      <c r="A231" s="10"/>
      <c r="B231" s="10"/>
      <c r="C231" s="10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</row>
    <row r="232">
      <c r="A232" s="10"/>
      <c r="B232" s="10"/>
      <c r="C232" s="10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</row>
    <row r="233">
      <c r="A233" s="10"/>
      <c r="B233" s="10"/>
      <c r="C233" s="10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</row>
    <row r="234">
      <c r="A234" s="10"/>
      <c r="B234" s="10"/>
      <c r="C234" s="10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</row>
    <row r="235">
      <c r="A235" s="10"/>
      <c r="B235" s="10"/>
      <c r="C235" s="10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</row>
    <row r="236">
      <c r="A236" s="10"/>
      <c r="B236" s="10"/>
      <c r="C236" s="10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</row>
    <row r="237">
      <c r="A237" s="10"/>
      <c r="B237" s="10"/>
      <c r="C237" s="10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</row>
    <row r="238">
      <c r="A238" s="10"/>
      <c r="B238" s="10"/>
      <c r="C238" s="10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</row>
    <row r="239">
      <c r="A239" s="10"/>
      <c r="B239" s="10"/>
      <c r="C239" s="10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</row>
    <row r="240">
      <c r="A240" s="10"/>
      <c r="B240" s="10"/>
      <c r="C240" s="10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</row>
    <row r="241">
      <c r="A241" s="10"/>
      <c r="B241" s="10"/>
      <c r="C241" s="10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</row>
    <row r="242">
      <c r="A242" s="10"/>
      <c r="B242" s="10"/>
      <c r="C242" s="10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</row>
    <row r="243">
      <c r="A243" s="10"/>
      <c r="B243" s="10"/>
      <c r="C243" s="10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</row>
    <row r="244">
      <c r="A244" s="10"/>
      <c r="B244" s="10"/>
      <c r="C244" s="10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</row>
    <row r="245">
      <c r="A245" s="10"/>
      <c r="B245" s="10"/>
      <c r="C245" s="10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</row>
    <row r="246">
      <c r="A246" s="10"/>
      <c r="B246" s="10"/>
      <c r="C246" s="10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</row>
    <row r="247">
      <c r="A247" s="10"/>
      <c r="B247" s="10"/>
      <c r="C247" s="10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</row>
    <row r="248">
      <c r="A248" s="10"/>
      <c r="B248" s="10"/>
      <c r="C248" s="10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</row>
    <row r="249">
      <c r="A249" s="10"/>
      <c r="B249" s="10"/>
      <c r="C249" s="10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</row>
    <row r="250">
      <c r="A250" s="10"/>
      <c r="B250" s="10"/>
      <c r="C250" s="10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</row>
    <row r="251">
      <c r="A251" s="10"/>
      <c r="B251" s="10"/>
      <c r="C251" s="10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</row>
    <row r="252">
      <c r="A252" s="10"/>
      <c r="B252" s="10"/>
      <c r="C252" s="10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</row>
    <row r="253">
      <c r="A253" s="10"/>
      <c r="B253" s="10"/>
      <c r="C253" s="10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</row>
    <row r="254">
      <c r="A254" s="10"/>
      <c r="B254" s="10"/>
      <c r="C254" s="10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</row>
    <row r="255">
      <c r="A255" s="10"/>
      <c r="B255" s="10"/>
      <c r="C255" s="10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</row>
    <row r="256">
      <c r="A256" s="10"/>
      <c r="B256" s="10"/>
      <c r="C256" s="10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</row>
    <row r="257">
      <c r="A257" s="10"/>
      <c r="B257" s="10"/>
      <c r="C257" s="10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</row>
    <row r="258">
      <c r="A258" s="10"/>
      <c r="B258" s="10"/>
      <c r="C258" s="10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</row>
    <row r="259">
      <c r="A259" s="10"/>
      <c r="B259" s="10"/>
      <c r="C259" s="10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</row>
    <row r="260">
      <c r="A260" s="10"/>
      <c r="B260" s="10"/>
      <c r="C260" s="10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</row>
    <row r="261">
      <c r="A261" s="10"/>
      <c r="B261" s="10"/>
      <c r="C261" s="10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</row>
    <row r="262">
      <c r="A262" s="10"/>
      <c r="B262" s="10"/>
      <c r="C262" s="10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</row>
    <row r="263">
      <c r="A263" s="10"/>
      <c r="B263" s="10"/>
      <c r="C263" s="10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</row>
    <row r="264">
      <c r="A264" s="10"/>
      <c r="B264" s="10"/>
      <c r="C264" s="10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</row>
    <row r="265">
      <c r="A265" s="10"/>
      <c r="B265" s="10"/>
      <c r="C265" s="10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</row>
    <row r="266">
      <c r="A266" s="10"/>
      <c r="B266" s="10"/>
      <c r="C266" s="10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</row>
    <row r="267">
      <c r="A267" s="10"/>
      <c r="B267" s="10"/>
      <c r="C267" s="10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</row>
    <row r="268">
      <c r="A268" s="10"/>
      <c r="B268" s="10"/>
      <c r="C268" s="10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</row>
    <row r="269">
      <c r="A269" s="10"/>
      <c r="B269" s="10"/>
      <c r="C269" s="10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</row>
    <row r="270">
      <c r="A270" s="10"/>
      <c r="B270" s="10"/>
      <c r="C270" s="10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</row>
    <row r="271">
      <c r="A271" s="10"/>
      <c r="B271" s="10"/>
      <c r="C271" s="10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</row>
    <row r="272">
      <c r="A272" s="10"/>
      <c r="B272" s="10"/>
      <c r="C272" s="10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</row>
    <row r="273">
      <c r="A273" s="10"/>
      <c r="B273" s="10"/>
      <c r="C273" s="10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</row>
    <row r="274">
      <c r="A274" s="10"/>
      <c r="B274" s="10"/>
      <c r="C274" s="10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</row>
    <row r="275">
      <c r="A275" s="10"/>
      <c r="B275" s="10"/>
      <c r="C275" s="10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</row>
    <row r="276">
      <c r="A276" s="10"/>
      <c r="B276" s="10"/>
      <c r="C276" s="10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</row>
    <row r="277">
      <c r="A277" s="10"/>
      <c r="B277" s="10"/>
      <c r="C277" s="10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</row>
    <row r="278">
      <c r="A278" s="10"/>
      <c r="B278" s="10"/>
      <c r="C278" s="10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</row>
    <row r="279">
      <c r="A279" s="10"/>
      <c r="B279" s="10"/>
      <c r="C279" s="10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</row>
    <row r="280">
      <c r="A280" s="10"/>
      <c r="B280" s="10"/>
      <c r="C280" s="10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</row>
    <row r="281">
      <c r="A281" s="10"/>
      <c r="B281" s="10"/>
      <c r="C281" s="10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</row>
    <row r="282">
      <c r="A282" s="10"/>
      <c r="B282" s="10"/>
      <c r="C282" s="10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</row>
    <row r="283">
      <c r="A283" s="10"/>
      <c r="B283" s="10"/>
      <c r="C283" s="10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</row>
    <row r="284">
      <c r="A284" s="10"/>
      <c r="B284" s="10"/>
      <c r="C284" s="10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</row>
    <row r="285">
      <c r="A285" s="10"/>
      <c r="B285" s="10"/>
      <c r="C285" s="10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</row>
    <row r="286">
      <c r="A286" s="10"/>
      <c r="B286" s="10"/>
      <c r="C286" s="10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</row>
    <row r="287">
      <c r="A287" s="10"/>
      <c r="B287" s="10"/>
      <c r="C287" s="10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</row>
    <row r="288">
      <c r="A288" s="10"/>
      <c r="B288" s="10"/>
      <c r="C288" s="10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</row>
    <row r="289">
      <c r="A289" s="10"/>
      <c r="B289" s="10"/>
      <c r="C289" s="10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</row>
    <row r="290">
      <c r="A290" s="10"/>
      <c r="B290" s="10"/>
      <c r="C290" s="10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</row>
    <row r="291">
      <c r="A291" s="10"/>
      <c r="B291" s="10"/>
      <c r="C291" s="10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</row>
    <row r="292">
      <c r="A292" s="10"/>
      <c r="B292" s="10"/>
      <c r="C292" s="10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</row>
    <row r="293">
      <c r="A293" s="10"/>
      <c r="B293" s="10"/>
      <c r="C293" s="10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</row>
    <row r="294">
      <c r="A294" s="10"/>
      <c r="B294" s="10"/>
      <c r="C294" s="10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</row>
    <row r="295">
      <c r="A295" s="10"/>
      <c r="B295" s="10"/>
      <c r="C295" s="10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</row>
    <row r="296">
      <c r="A296" s="10"/>
      <c r="B296" s="10"/>
      <c r="C296" s="10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</row>
    <row r="297">
      <c r="A297" s="10"/>
      <c r="B297" s="10"/>
      <c r="C297" s="10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</row>
    <row r="298">
      <c r="A298" s="10"/>
      <c r="B298" s="10"/>
      <c r="C298" s="10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</row>
    <row r="299">
      <c r="A299" s="10"/>
      <c r="B299" s="10"/>
      <c r="C299" s="10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</row>
    <row r="300">
      <c r="A300" s="10"/>
      <c r="B300" s="10"/>
      <c r="C300" s="10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</row>
    <row r="301">
      <c r="A301" s="10"/>
      <c r="B301" s="10"/>
      <c r="C301" s="10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</row>
    <row r="302">
      <c r="A302" s="10"/>
      <c r="B302" s="10"/>
      <c r="C302" s="10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</row>
    <row r="303">
      <c r="A303" s="10"/>
      <c r="B303" s="10"/>
      <c r="C303" s="10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</row>
    <row r="304">
      <c r="A304" s="10"/>
      <c r="B304" s="10"/>
      <c r="C304" s="10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</row>
    <row r="305">
      <c r="A305" s="10"/>
      <c r="B305" s="10"/>
      <c r="C305" s="10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</row>
    <row r="306">
      <c r="A306" s="10"/>
      <c r="B306" s="10"/>
      <c r="C306" s="10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</row>
    <row r="307">
      <c r="A307" s="10"/>
      <c r="B307" s="10"/>
      <c r="C307" s="10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</row>
    <row r="308">
      <c r="A308" s="10"/>
      <c r="B308" s="10"/>
      <c r="C308" s="10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</row>
    <row r="309">
      <c r="A309" s="10"/>
      <c r="B309" s="10"/>
      <c r="C309" s="10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</row>
    <row r="310">
      <c r="A310" s="10"/>
      <c r="B310" s="10"/>
      <c r="C310" s="10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</row>
    <row r="311">
      <c r="A311" s="10"/>
      <c r="B311" s="10"/>
      <c r="C311" s="10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</row>
    <row r="312">
      <c r="A312" s="10"/>
      <c r="B312" s="10"/>
      <c r="C312" s="10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</row>
    <row r="313">
      <c r="A313" s="10"/>
      <c r="B313" s="10"/>
      <c r="C313" s="10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</row>
    <row r="314">
      <c r="A314" s="10"/>
      <c r="B314" s="10"/>
      <c r="C314" s="10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</row>
    <row r="315">
      <c r="A315" s="10"/>
      <c r="B315" s="10"/>
      <c r="C315" s="10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</row>
    <row r="316">
      <c r="A316" s="10"/>
      <c r="B316" s="10"/>
      <c r="C316" s="10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</row>
    <row r="317">
      <c r="A317" s="10"/>
      <c r="B317" s="10"/>
      <c r="C317" s="10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</row>
    <row r="318">
      <c r="A318" s="10"/>
      <c r="B318" s="10"/>
      <c r="C318" s="10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</row>
    <row r="319">
      <c r="A319" s="10"/>
      <c r="B319" s="10"/>
      <c r="C319" s="10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</row>
    <row r="320">
      <c r="A320" s="10"/>
      <c r="B320" s="10"/>
      <c r="C320" s="10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</row>
    <row r="321">
      <c r="A321" s="10"/>
      <c r="B321" s="10"/>
      <c r="C321" s="10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</row>
    <row r="322">
      <c r="A322" s="10"/>
      <c r="B322" s="10"/>
      <c r="C322" s="10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</row>
    <row r="323">
      <c r="A323" s="10"/>
      <c r="B323" s="10"/>
      <c r="C323" s="10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</row>
    <row r="324">
      <c r="A324" s="10"/>
      <c r="B324" s="10"/>
      <c r="C324" s="10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</row>
    <row r="325">
      <c r="A325" s="10"/>
      <c r="B325" s="10"/>
      <c r="C325" s="10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</row>
    <row r="326">
      <c r="A326" s="10"/>
      <c r="B326" s="10"/>
      <c r="C326" s="10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</row>
    <row r="327">
      <c r="A327" s="10"/>
      <c r="B327" s="10"/>
      <c r="C327" s="10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</row>
    <row r="328">
      <c r="A328" s="10"/>
      <c r="B328" s="10"/>
      <c r="C328" s="10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</row>
    <row r="329">
      <c r="A329" s="10"/>
      <c r="B329" s="10"/>
      <c r="C329" s="10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</row>
    <row r="330">
      <c r="A330" s="10"/>
      <c r="B330" s="10"/>
      <c r="C330" s="10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</row>
    <row r="331">
      <c r="A331" s="10"/>
      <c r="B331" s="10"/>
      <c r="C331" s="10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</row>
    <row r="332">
      <c r="A332" s="10"/>
      <c r="B332" s="10"/>
      <c r="C332" s="10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</row>
    <row r="333">
      <c r="A333" s="10"/>
      <c r="B333" s="10"/>
      <c r="C333" s="10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</row>
    <row r="334">
      <c r="A334" s="10"/>
      <c r="B334" s="10"/>
      <c r="C334" s="10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</row>
    <row r="335">
      <c r="A335" s="10"/>
      <c r="B335" s="10"/>
      <c r="C335" s="10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</row>
    <row r="336">
      <c r="A336" s="10"/>
      <c r="B336" s="10"/>
      <c r="C336" s="10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</row>
    <row r="337">
      <c r="A337" s="10"/>
      <c r="B337" s="10"/>
      <c r="C337" s="10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</row>
    <row r="338">
      <c r="A338" s="10"/>
      <c r="B338" s="10"/>
      <c r="C338" s="10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</row>
    <row r="339">
      <c r="A339" s="10"/>
      <c r="B339" s="10"/>
      <c r="C339" s="10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</row>
    <row r="340">
      <c r="A340" s="10"/>
      <c r="B340" s="10"/>
      <c r="C340" s="10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</row>
    <row r="341">
      <c r="A341" s="10"/>
      <c r="B341" s="10"/>
      <c r="C341" s="10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</row>
    <row r="342">
      <c r="A342" s="10"/>
      <c r="B342" s="10"/>
      <c r="C342" s="10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</row>
    <row r="343">
      <c r="A343" s="10"/>
      <c r="B343" s="10"/>
      <c r="C343" s="10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</row>
    <row r="344">
      <c r="A344" s="10"/>
      <c r="B344" s="10"/>
      <c r="C344" s="10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</row>
    <row r="345">
      <c r="A345" s="10"/>
      <c r="B345" s="10"/>
      <c r="C345" s="10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</row>
    <row r="346">
      <c r="A346" s="10"/>
      <c r="B346" s="10"/>
      <c r="C346" s="10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</row>
    <row r="347">
      <c r="A347" s="10"/>
      <c r="B347" s="10"/>
      <c r="C347" s="10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</row>
    <row r="348">
      <c r="A348" s="10"/>
      <c r="B348" s="10"/>
      <c r="C348" s="10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</row>
    <row r="349">
      <c r="A349" s="10"/>
      <c r="B349" s="10"/>
      <c r="C349" s="10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</row>
    <row r="350">
      <c r="A350" s="10"/>
      <c r="B350" s="10"/>
      <c r="C350" s="10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</row>
    <row r="351">
      <c r="A351" s="10"/>
      <c r="B351" s="10"/>
      <c r="C351" s="10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</row>
    <row r="352">
      <c r="A352" s="10"/>
      <c r="B352" s="10"/>
      <c r="C352" s="10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</row>
    <row r="353">
      <c r="A353" s="10"/>
      <c r="B353" s="10"/>
      <c r="C353" s="10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</row>
    <row r="354">
      <c r="A354" s="10"/>
      <c r="B354" s="10"/>
      <c r="C354" s="10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</row>
    <row r="355">
      <c r="A355" s="10"/>
      <c r="B355" s="10"/>
      <c r="C355" s="10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</row>
    <row r="356">
      <c r="A356" s="10"/>
      <c r="B356" s="10"/>
      <c r="C356" s="10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</row>
    <row r="357">
      <c r="A357" s="10"/>
      <c r="B357" s="10"/>
      <c r="C357" s="10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</row>
    <row r="358">
      <c r="A358" s="10"/>
      <c r="B358" s="10"/>
      <c r="C358" s="10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</row>
    <row r="359">
      <c r="A359" s="10"/>
      <c r="B359" s="10"/>
      <c r="C359" s="10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</row>
    <row r="360">
      <c r="A360" s="10"/>
      <c r="B360" s="10"/>
      <c r="C360" s="10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</row>
    <row r="361">
      <c r="A361" s="10"/>
      <c r="B361" s="10"/>
      <c r="C361" s="10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</row>
    <row r="362">
      <c r="A362" s="10"/>
      <c r="B362" s="10"/>
      <c r="C362" s="10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</row>
    <row r="363">
      <c r="A363" s="10"/>
      <c r="B363" s="10"/>
      <c r="C363" s="10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</row>
    <row r="364">
      <c r="A364" s="10"/>
      <c r="B364" s="10"/>
      <c r="C364" s="10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</row>
    <row r="365">
      <c r="A365" s="10"/>
      <c r="B365" s="10"/>
      <c r="C365" s="10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</row>
    <row r="366">
      <c r="A366" s="10"/>
      <c r="B366" s="10"/>
      <c r="C366" s="10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</row>
    <row r="367">
      <c r="A367" s="10"/>
      <c r="B367" s="10"/>
      <c r="C367" s="10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</row>
    <row r="368">
      <c r="A368" s="10"/>
      <c r="B368" s="10"/>
      <c r="C368" s="10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</row>
    <row r="369">
      <c r="A369" s="10"/>
      <c r="B369" s="10"/>
      <c r="C369" s="10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</row>
    <row r="370">
      <c r="A370" s="10"/>
      <c r="B370" s="10"/>
      <c r="C370" s="10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</row>
    <row r="371">
      <c r="A371" s="10"/>
      <c r="B371" s="10"/>
      <c r="C371" s="10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</row>
    <row r="372">
      <c r="A372" s="10"/>
      <c r="B372" s="10"/>
      <c r="C372" s="10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</row>
    <row r="373">
      <c r="A373" s="10"/>
      <c r="B373" s="10"/>
      <c r="C373" s="10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</row>
    <row r="374">
      <c r="A374" s="10"/>
      <c r="B374" s="10"/>
      <c r="C374" s="10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</row>
    <row r="375">
      <c r="A375" s="10"/>
      <c r="B375" s="10"/>
      <c r="C375" s="10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</row>
    <row r="376">
      <c r="A376" s="10"/>
      <c r="B376" s="10"/>
      <c r="C376" s="10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</row>
    <row r="377">
      <c r="A377" s="10"/>
      <c r="B377" s="10"/>
      <c r="C377" s="10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</row>
    <row r="378">
      <c r="A378" s="10"/>
      <c r="B378" s="10"/>
      <c r="C378" s="10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</row>
    <row r="379">
      <c r="A379" s="10"/>
      <c r="B379" s="10"/>
      <c r="C379" s="10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</row>
    <row r="380">
      <c r="A380" s="10"/>
      <c r="B380" s="10"/>
      <c r="C380" s="10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</row>
    <row r="381">
      <c r="A381" s="10"/>
      <c r="B381" s="10"/>
      <c r="C381" s="10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</row>
    <row r="382">
      <c r="A382" s="10"/>
      <c r="B382" s="10"/>
      <c r="C382" s="10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</row>
    <row r="383">
      <c r="A383" s="10"/>
      <c r="B383" s="10"/>
      <c r="C383" s="10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</row>
    <row r="384">
      <c r="A384" s="10"/>
      <c r="B384" s="10"/>
      <c r="C384" s="10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</row>
    <row r="385">
      <c r="A385" s="10"/>
      <c r="B385" s="10"/>
      <c r="C385" s="10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</row>
    <row r="386">
      <c r="A386" s="10"/>
      <c r="B386" s="10"/>
      <c r="C386" s="10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</row>
    <row r="387">
      <c r="A387" s="10"/>
      <c r="B387" s="10"/>
      <c r="C387" s="10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</row>
    <row r="388">
      <c r="A388" s="10"/>
      <c r="B388" s="10"/>
      <c r="C388" s="10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</row>
    <row r="389">
      <c r="A389" s="10"/>
      <c r="B389" s="10"/>
      <c r="C389" s="10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</row>
    <row r="390">
      <c r="A390" s="10"/>
      <c r="B390" s="10"/>
      <c r="C390" s="10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</row>
    <row r="391">
      <c r="A391" s="10"/>
      <c r="B391" s="10"/>
      <c r="C391" s="10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</row>
    <row r="392">
      <c r="A392" s="10"/>
      <c r="B392" s="10"/>
      <c r="C392" s="10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</row>
    <row r="393">
      <c r="A393" s="10"/>
      <c r="B393" s="10"/>
      <c r="C393" s="10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</row>
    <row r="394">
      <c r="A394" s="10"/>
      <c r="B394" s="10"/>
      <c r="C394" s="10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</row>
    <row r="395">
      <c r="A395" s="10"/>
      <c r="B395" s="10"/>
      <c r="C395" s="10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</row>
    <row r="396">
      <c r="A396" s="10"/>
      <c r="B396" s="10"/>
      <c r="C396" s="10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</row>
    <row r="397">
      <c r="A397" s="10"/>
      <c r="B397" s="10"/>
      <c r="C397" s="10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</row>
    <row r="398">
      <c r="A398" s="10"/>
      <c r="B398" s="10"/>
      <c r="C398" s="10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</row>
    <row r="399">
      <c r="A399" s="10"/>
      <c r="B399" s="10"/>
      <c r="C399" s="10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</row>
    <row r="400">
      <c r="A400" s="10"/>
      <c r="B400" s="10"/>
      <c r="C400" s="10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</row>
    <row r="401">
      <c r="A401" s="10"/>
      <c r="B401" s="10"/>
      <c r="C401" s="10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</row>
    <row r="402">
      <c r="A402" s="10"/>
      <c r="B402" s="10"/>
      <c r="C402" s="10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</row>
    <row r="403">
      <c r="A403" s="10"/>
      <c r="B403" s="10"/>
      <c r="C403" s="10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</row>
    <row r="404">
      <c r="A404" s="10"/>
      <c r="B404" s="10"/>
      <c r="C404" s="10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</row>
    <row r="405">
      <c r="A405" s="10"/>
      <c r="B405" s="10"/>
      <c r="C405" s="10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</row>
    <row r="406">
      <c r="A406" s="10"/>
      <c r="B406" s="10"/>
      <c r="C406" s="10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</row>
    <row r="407">
      <c r="A407" s="10"/>
      <c r="B407" s="10"/>
      <c r="C407" s="10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</row>
    <row r="408">
      <c r="A408" s="10"/>
      <c r="B408" s="10"/>
      <c r="C408" s="10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</row>
    <row r="409">
      <c r="A409" s="10"/>
      <c r="B409" s="10"/>
      <c r="C409" s="10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</row>
    <row r="410">
      <c r="A410" s="10"/>
      <c r="B410" s="10"/>
      <c r="C410" s="10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</row>
    <row r="411">
      <c r="A411" s="10"/>
      <c r="B411" s="10"/>
      <c r="C411" s="10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</row>
    <row r="412">
      <c r="A412" s="10"/>
      <c r="B412" s="10"/>
      <c r="C412" s="10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</row>
    <row r="413">
      <c r="A413" s="10"/>
      <c r="B413" s="10"/>
      <c r="C413" s="10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</row>
    <row r="414">
      <c r="A414" s="10"/>
      <c r="B414" s="10"/>
      <c r="C414" s="10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</row>
    <row r="415">
      <c r="A415" s="10"/>
      <c r="B415" s="10"/>
      <c r="C415" s="10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</row>
    <row r="416">
      <c r="A416" s="10"/>
      <c r="B416" s="10"/>
      <c r="C416" s="10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</row>
    <row r="417">
      <c r="A417" s="10"/>
      <c r="B417" s="10"/>
      <c r="C417" s="10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</row>
    <row r="418">
      <c r="A418" s="10"/>
      <c r="B418" s="10"/>
      <c r="C418" s="10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</row>
    <row r="419">
      <c r="A419" s="10"/>
      <c r="B419" s="10"/>
      <c r="C419" s="10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</row>
    <row r="420">
      <c r="A420" s="10"/>
      <c r="B420" s="10"/>
      <c r="C420" s="10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</row>
    <row r="421">
      <c r="A421" s="10"/>
      <c r="B421" s="10"/>
      <c r="C421" s="10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</row>
    <row r="422">
      <c r="A422" s="10"/>
      <c r="B422" s="10"/>
      <c r="C422" s="10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</row>
    <row r="423">
      <c r="A423" s="10"/>
      <c r="B423" s="10"/>
      <c r="C423" s="10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</row>
    <row r="424">
      <c r="A424" s="10"/>
      <c r="B424" s="10"/>
      <c r="C424" s="10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</row>
    <row r="425">
      <c r="A425" s="10"/>
      <c r="B425" s="10"/>
      <c r="C425" s="10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</row>
    <row r="426">
      <c r="A426" s="10"/>
      <c r="B426" s="10"/>
      <c r="C426" s="10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</row>
    <row r="427">
      <c r="A427" s="10"/>
      <c r="B427" s="10"/>
      <c r="C427" s="10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</row>
    <row r="428">
      <c r="A428" s="10"/>
      <c r="B428" s="10"/>
      <c r="C428" s="10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</row>
    <row r="429">
      <c r="A429" s="10"/>
      <c r="B429" s="10"/>
      <c r="C429" s="10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</row>
    <row r="430">
      <c r="A430" s="10"/>
      <c r="B430" s="10"/>
      <c r="C430" s="10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</row>
    <row r="431">
      <c r="A431" s="10"/>
      <c r="B431" s="10"/>
      <c r="C431" s="10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</row>
    <row r="432">
      <c r="A432" s="10"/>
      <c r="B432" s="10"/>
      <c r="C432" s="10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</row>
    <row r="433">
      <c r="A433" s="10"/>
      <c r="B433" s="10"/>
      <c r="C433" s="10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</row>
    <row r="434">
      <c r="A434" s="10"/>
      <c r="B434" s="10"/>
      <c r="C434" s="10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</row>
    <row r="435">
      <c r="A435" s="10"/>
      <c r="B435" s="10"/>
      <c r="C435" s="10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</row>
    <row r="436">
      <c r="A436" s="10"/>
      <c r="B436" s="10"/>
      <c r="C436" s="10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</row>
    <row r="437">
      <c r="A437" s="10"/>
      <c r="B437" s="10"/>
      <c r="C437" s="10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</row>
    <row r="438">
      <c r="A438" s="10"/>
      <c r="B438" s="10"/>
      <c r="C438" s="10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</row>
    <row r="439">
      <c r="A439" s="10"/>
      <c r="B439" s="10"/>
      <c r="C439" s="10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</row>
    <row r="440">
      <c r="A440" s="10"/>
      <c r="B440" s="10"/>
      <c r="C440" s="10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</row>
    <row r="441">
      <c r="A441" s="10"/>
      <c r="B441" s="10"/>
      <c r="C441" s="10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</row>
    <row r="442">
      <c r="A442" s="10"/>
      <c r="B442" s="10"/>
      <c r="C442" s="10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</row>
    <row r="443">
      <c r="A443" s="10"/>
      <c r="B443" s="10"/>
      <c r="C443" s="10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</row>
    <row r="444">
      <c r="A444" s="10"/>
      <c r="B444" s="10"/>
      <c r="C444" s="10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</row>
    <row r="445">
      <c r="A445" s="10"/>
      <c r="B445" s="10"/>
      <c r="C445" s="10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</row>
    <row r="446">
      <c r="A446" s="10"/>
      <c r="B446" s="10"/>
      <c r="C446" s="10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</row>
    <row r="447">
      <c r="A447" s="10"/>
      <c r="B447" s="10"/>
      <c r="C447" s="10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</row>
    <row r="448">
      <c r="A448" s="10"/>
      <c r="B448" s="10"/>
      <c r="C448" s="10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</row>
    <row r="449">
      <c r="A449" s="10"/>
      <c r="B449" s="10"/>
      <c r="C449" s="10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</row>
    <row r="450">
      <c r="A450" s="10"/>
      <c r="B450" s="10"/>
      <c r="C450" s="10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</row>
    <row r="451">
      <c r="A451" s="10"/>
      <c r="B451" s="10"/>
      <c r="C451" s="10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</row>
    <row r="452">
      <c r="A452" s="10"/>
      <c r="B452" s="10"/>
      <c r="C452" s="10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</row>
    <row r="453">
      <c r="A453" s="10"/>
      <c r="B453" s="10"/>
      <c r="C453" s="10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</row>
    <row r="454">
      <c r="A454" s="10"/>
      <c r="B454" s="10"/>
      <c r="C454" s="10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</row>
    <row r="455">
      <c r="A455" s="10"/>
      <c r="B455" s="10"/>
      <c r="C455" s="10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</row>
    <row r="456">
      <c r="A456" s="10"/>
      <c r="B456" s="10"/>
      <c r="C456" s="10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</row>
    <row r="457">
      <c r="A457" s="10"/>
      <c r="B457" s="10"/>
      <c r="C457" s="10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</row>
    <row r="458">
      <c r="A458" s="10"/>
      <c r="B458" s="10"/>
      <c r="C458" s="10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</row>
    <row r="459">
      <c r="A459" s="10"/>
      <c r="B459" s="10"/>
      <c r="C459" s="10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</row>
    <row r="460">
      <c r="A460" s="10"/>
      <c r="B460" s="10"/>
      <c r="C460" s="10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</row>
    <row r="461">
      <c r="A461" s="10"/>
      <c r="B461" s="10"/>
      <c r="C461" s="10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</row>
    <row r="462">
      <c r="A462" s="10"/>
      <c r="B462" s="10"/>
      <c r="C462" s="10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</row>
    <row r="463">
      <c r="A463" s="10"/>
      <c r="B463" s="10"/>
      <c r="C463" s="10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</row>
    <row r="464">
      <c r="A464" s="10"/>
      <c r="B464" s="10"/>
      <c r="C464" s="10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</row>
    <row r="465">
      <c r="A465" s="10"/>
      <c r="B465" s="10"/>
      <c r="C465" s="10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</row>
    <row r="466">
      <c r="A466" s="10"/>
      <c r="B466" s="10"/>
      <c r="C466" s="10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</row>
    <row r="467">
      <c r="A467" s="10"/>
      <c r="B467" s="10"/>
      <c r="C467" s="10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</row>
    <row r="468">
      <c r="A468" s="10"/>
      <c r="B468" s="10"/>
      <c r="C468" s="10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</row>
    <row r="469">
      <c r="A469" s="10"/>
      <c r="B469" s="10"/>
      <c r="C469" s="10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</row>
    <row r="470">
      <c r="A470" s="10"/>
      <c r="B470" s="10"/>
      <c r="C470" s="10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</row>
    <row r="471">
      <c r="A471" s="10"/>
      <c r="B471" s="10"/>
      <c r="C471" s="10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</row>
    <row r="472">
      <c r="A472" s="10"/>
      <c r="B472" s="10"/>
      <c r="C472" s="10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</row>
    <row r="473">
      <c r="A473" s="10"/>
      <c r="B473" s="10"/>
      <c r="C473" s="10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</row>
    <row r="474">
      <c r="A474" s="10"/>
      <c r="B474" s="10"/>
      <c r="C474" s="10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</row>
    <row r="475">
      <c r="A475" s="10"/>
      <c r="B475" s="10"/>
      <c r="C475" s="10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</row>
    <row r="476">
      <c r="A476" s="10"/>
      <c r="B476" s="10"/>
      <c r="C476" s="10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</row>
    <row r="477">
      <c r="A477" s="10"/>
      <c r="B477" s="10"/>
      <c r="C477" s="10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</row>
    <row r="478">
      <c r="A478" s="10"/>
      <c r="B478" s="10"/>
      <c r="C478" s="10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</row>
    <row r="479">
      <c r="A479" s="10"/>
      <c r="B479" s="10"/>
      <c r="C479" s="10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</row>
    <row r="480">
      <c r="A480" s="10"/>
      <c r="B480" s="10"/>
      <c r="C480" s="10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</row>
    <row r="481">
      <c r="A481" s="10"/>
      <c r="B481" s="10"/>
      <c r="C481" s="10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</row>
    <row r="482">
      <c r="A482" s="10"/>
      <c r="B482" s="10"/>
      <c r="C482" s="10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</row>
    <row r="483">
      <c r="A483" s="10"/>
      <c r="B483" s="10"/>
      <c r="C483" s="10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</row>
    <row r="484">
      <c r="A484" s="10"/>
      <c r="B484" s="10"/>
      <c r="C484" s="10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</row>
    <row r="485">
      <c r="A485" s="10"/>
      <c r="B485" s="10"/>
      <c r="C485" s="10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</row>
    <row r="486">
      <c r="A486" s="10"/>
      <c r="B486" s="10"/>
      <c r="C486" s="10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</row>
    <row r="487">
      <c r="A487" s="10"/>
      <c r="B487" s="10"/>
      <c r="C487" s="10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</row>
    <row r="488">
      <c r="A488" s="10"/>
      <c r="B488" s="10"/>
      <c r="C488" s="10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</row>
    <row r="489">
      <c r="A489" s="10"/>
      <c r="B489" s="10"/>
      <c r="C489" s="10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</row>
    <row r="490">
      <c r="A490" s="10"/>
      <c r="B490" s="10"/>
      <c r="C490" s="10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</row>
    <row r="491">
      <c r="A491" s="10"/>
      <c r="B491" s="10"/>
      <c r="C491" s="10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</row>
    <row r="492">
      <c r="A492" s="10"/>
      <c r="B492" s="10"/>
      <c r="C492" s="10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</row>
    <row r="493">
      <c r="A493" s="10"/>
      <c r="B493" s="10"/>
      <c r="C493" s="10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</row>
    <row r="494">
      <c r="A494" s="10"/>
      <c r="B494" s="10"/>
      <c r="C494" s="10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</row>
    <row r="495">
      <c r="A495" s="10"/>
      <c r="B495" s="10"/>
      <c r="C495" s="10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</row>
    <row r="496">
      <c r="A496" s="10"/>
      <c r="B496" s="10"/>
      <c r="C496" s="10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</row>
    <row r="497">
      <c r="A497" s="10"/>
      <c r="B497" s="10"/>
      <c r="C497" s="10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</row>
    <row r="498">
      <c r="A498" s="10"/>
      <c r="B498" s="10"/>
      <c r="C498" s="10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</row>
    <row r="499">
      <c r="A499" s="10"/>
      <c r="B499" s="10"/>
      <c r="C499" s="10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</row>
    <row r="500">
      <c r="A500" s="10"/>
      <c r="B500" s="10"/>
      <c r="C500" s="10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</row>
    <row r="501">
      <c r="A501" s="10"/>
      <c r="B501" s="10"/>
      <c r="C501" s="10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</row>
    <row r="502">
      <c r="A502" s="10"/>
      <c r="B502" s="10"/>
      <c r="C502" s="10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</row>
    <row r="503">
      <c r="A503" s="10"/>
      <c r="B503" s="10"/>
      <c r="C503" s="10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</row>
    <row r="504">
      <c r="A504" s="10"/>
      <c r="B504" s="10"/>
      <c r="C504" s="10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</row>
    <row r="505">
      <c r="A505" s="10"/>
      <c r="B505" s="10"/>
      <c r="C505" s="10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</row>
    <row r="506">
      <c r="A506" s="10"/>
      <c r="B506" s="10"/>
      <c r="C506" s="10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</row>
    <row r="507">
      <c r="A507" s="10"/>
      <c r="B507" s="10"/>
      <c r="C507" s="10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</row>
    <row r="508">
      <c r="A508" s="10"/>
      <c r="B508" s="10"/>
      <c r="C508" s="10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</row>
    <row r="509">
      <c r="A509" s="10"/>
      <c r="B509" s="10"/>
      <c r="C509" s="10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</row>
    <row r="510">
      <c r="A510" s="10"/>
      <c r="B510" s="10"/>
      <c r="C510" s="10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</row>
    <row r="511">
      <c r="A511" s="10"/>
      <c r="B511" s="10"/>
      <c r="C511" s="10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</row>
    <row r="512">
      <c r="A512" s="10"/>
      <c r="B512" s="10"/>
      <c r="C512" s="10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</row>
    <row r="513">
      <c r="A513" s="10"/>
      <c r="B513" s="10"/>
      <c r="C513" s="10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</row>
    <row r="514">
      <c r="A514" s="10"/>
      <c r="B514" s="10"/>
      <c r="C514" s="10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</row>
    <row r="515">
      <c r="A515" s="10"/>
      <c r="B515" s="10"/>
      <c r="C515" s="10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</row>
    <row r="516">
      <c r="A516" s="10"/>
      <c r="B516" s="10"/>
      <c r="C516" s="10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</row>
    <row r="517">
      <c r="A517" s="10"/>
      <c r="B517" s="10"/>
      <c r="C517" s="10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</row>
    <row r="518">
      <c r="A518" s="10"/>
      <c r="B518" s="10"/>
      <c r="C518" s="10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</row>
    <row r="519">
      <c r="A519" s="10"/>
      <c r="B519" s="10"/>
      <c r="C519" s="10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</row>
    <row r="520">
      <c r="A520" s="10"/>
      <c r="B520" s="10"/>
      <c r="C520" s="10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</row>
    <row r="521">
      <c r="A521" s="10"/>
      <c r="B521" s="10"/>
      <c r="C521" s="10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</row>
    <row r="522">
      <c r="A522" s="10"/>
      <c r="B522" s="10"/>
      <c r="C522" s="10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</row>
    <row r="523">
      <c r="A523" s="10"/>
      <c r="B523" s="10"/>
      <c r="C523" s="10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</row>
    <row r="524">
      <c r="A524" s="10"/>
      <c r="B524" s="10"/>
      <c r="C524" s="10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</row>
    <row r="525">
      <c r="A525" s="10"/>
      <c r="B525" s="10"/>
      <c r="C525" s="10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</row>
    <row r="526">
      <c r="A526" s="10"/>
      <c r="B526" s="10"/>
      <c r="C526" s="10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</row>
    <row r="527">
      <c r="A527" s="10"/>
      <c r="B527" s="10"/>
      <c r="C527" s="10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</row>
    <row r="528">
      <c r="A528" s="10"/>
      <c r="B528" s="10"/>
      <c r="C528" s="10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</row>
    <row r="529">
      <c r="A529" s="10"/>
      <c r="B529" s="10"/>
      <c r="C529" s="10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</row>
    <row r="530">
      <c r="A530" s="10"/>
      <c r="B530" s="10"/>
      <c r="C530" s="10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</row>
    <row r="531">
      <c r="A531" s="10"/>
      <c r="B531" s="10"/>
      <c r="C531" s="10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</row>
    <row r="532">
      <c r="A532" s="10"/>
      <c r="B532" s="10"/>
      <c r="C532" s="10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</row>
    <row r="533">
      <c r="A533" s="10"/>
      <c r="B533" s="10"/>
      <c r="C533" s="10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</row>
    <row r="534">
      <c r="A534" s="10"/>
      <c r="B534" s="10"/>
      <c r="C534" s="10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</row>
    <row r="535">
      <c r="A535" s="10"/>
      <c r="B535" s="10"/>
      <c r="C535" s="10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</row>
    <row r="536">
      <c r="A536" s="10"/>
      <c r="B536" s="10"/>
      <c r="C536" s="10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</row>
    <row r="537">
      <c r="A537" s="10"/>
      <c r="B537" s="10"/>
      <c r="C537" s="10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</row>
    <row r="538">
      <c r="A538" s="10"/>
      <c r="B538" s="10"/>
      <c r="C538" s="10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</row>
    <row r="539">
      <c r="A539" s="10"/>
      <c r="B539" s="10"/>
      <c r="C539" s="10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</row>
    <row r="540">
      <c r="A540" s="10"/>
      <c r="B540" s="10"/>
      <c r="C540" s="10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</row>
    <row r="541">
      <c r="A541" s="10"/>
      <c r="B541" s="10"/>
      <c r="C541" s="10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</row>
    <row r="542">
      <c r="A542" s="10"/>
      <c r="B542" s="10"/>
      <c r="C542" s="10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</row>
    <row r="543">
      <c r="A543" s="10"/>
      <c r="B543" s="10"/>
      <c r="C543" s="10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</row>
    <row r="544">
      <c r="A544" s="10"/>
      <c r="B544" s="10"/>
      <c r="C544" s="10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</row>
    <row r="545">
      <c r="A545" s="10"/>
      <c r="B545" s="10"/>
      <c r="C545" s="10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</row>
    <row r="546">
      <c r="A546" s="10"/>
      <c r="B546" s="10"/>
      <c r="C546" s="10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</row>
    <row r="547">
      <c r="A547" s="10"/>
      <c r="B547" s="10"/>
      <c r="C547" s="10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</row>
    <row r="548">
      <c r="A548" s="10"/>
      <c r="B548" s="10"/>
      <c r="C548" s="10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</row>
    <row r="549">
      <c r="A549" s="10"/>
      <c r="B549" s="10"/>
      <c r="C549" s="10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</row>
    <row r="550">
      <c r="A550" s="10"/>
      <c r="B550" s="10"/>
      <c r="C550" s="10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</row>
    <row r="551">
      <c r="A551" s="10"/>
      <c r="B551" s="10"/>
      <c r="C551" s="10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</row>
    <row r="552">
      <c r="A552" s="10"/>
      <c r="B552" s="10"/>
      <c r="C552" s="10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</row>
    <row r="553">
      <c r="A553" s="10"/>
      <c r="B553" s="10"/>
      <c r="C553" s="10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</row>
    <row r="554">
      <c r="A554" s="10"/>
      <c r="B554" s="10"/>
      <c r="C554" s="10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</row>
    <row r="555">
      <c r="A555" s="10"/>
      <c r="B555" s="10"/>
      <c r="C555" s="10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</row>
    <row r="556">
      <c r="A556" s="10"/>
      <c r="B556" s="10"/>
      <c r="C556" s="10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</row>
    <row r="557">
      <c r="A557" s="10"/>
      <c r="B557" s="10"/>
      <c r="C557" s="10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</row>
    <row r="558">
      <c r="A558" s="10"/>
      <c r="B558" s="10"/>
      <c r="C558" s="10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</row>
    <row r="559">
      <c r="A559" s="10"/>
      <c r="B559" s="10"/>
      <c r="C559" s="10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</row>
    <row r="560">
      <c r="A560" s="10"/>
      <c r="B560" s="10"/>
      <c r="C560" s="10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</row>
    <row r="561">
      <c r="A561" s="10"/>
      <c r="B561" s="10"/>
      <c r="C561" s="10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</row>
    <row r="562">
      <c r="A562" s="10"/>
      <c r="B562" s="10"/>
      <c r="C562" s="10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</row>
    <row r="563">
      <c r="A563" s="10"/>
      <c r="B563" s="10"/>
      <c r="C563" s="10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</row>
    <row r="564">
      <c r="A564" s="10"/>
      <c r="B564" s="10"/>
      <c r="C564" s="10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</row>
    <row r="565">
      <c r="A565" s="10"/>
      <c r="B565" s="10"/>
      <c r="C565" s="10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</row>
    <row r="566">
      <c r="A566" s="10"/>
      <c r="B566" s="10"/>
      <c r="C566" s="10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</row>
    <row r="567">
      <c r="A567" s="10"/>
      <c r="B567" s="10"/>
      <c r="C567" s="10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</row>
    <row r="568">
      <c r="A568" s="10"/>
      <c r="B568" s="10"/>
      <c r="C568" s="10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</row>
    <row r="569">
      <c r="A569" s="10"/>
      <c r="B569" s="10"/>
      <c r="C569" s="10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</row>
    <row r="570">
      <c r="A570" s="10"/>
      <c r="B570" s="10"/>
      <c r="C570" s="10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</row>
    <row r="571">
      <c r="A571" s="10"/>
      <c r="B571" s="10"/>
      <c r="C571" s="10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</row>
    <row r="572">
      <c r="A572" s="10"/>
      <c r="B572" s="10"/>
      <c r="C572" s="10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</row>
    <row r="573">
      <c r="A573" s="10"/>
      <c r="B573" s="10"/>
      <c r="C573" s="10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</row>
    <row r="574">
      <c r="A574" s="10"/>
      <c r="B574" s="10"/>
      <c r="C574" s="10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</row>
    <row r="575">
      <c r="A575" s="10"/>
      <c r="B575" s="10"/>
      <c r="C575" s="10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</row>
    <row r="576">
      <c r="A576" s="10"/>
      <c r="B576" s="10"/>
      <c r="C576" s="10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</row>
    <row r="577">
      <c r="A577" s="10"/>
      <c r="B577" s="10"/>
      <c r="C577" s="10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</row>
    <row r="578">
      <c r="A578" s="10"/>
      <c r="B578" s="10"/>
      <c r="C578" s="10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</row>
    <row r="579">
      <c r="A579" s="10"/>
      <c r="B579" s="10"/>
      <c r="C579" s="10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</row>
    <row r="580">
      <c r="A580" s="10"/>
      <c r="B580" s="10"/>
      <c r="C580" s="10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</row>
    <row r="581">
      <c r="A581" s="10"/>
      <c r="B581" s="10"/>
      <c r="C581" s="10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</row>
    <row r="582">
      <c r="A582" s="10"/>
      <c r="B582" s="10"/>
      <c r="C582" s="10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</row>
    <row r="583">
      <c r="A583" s="10"/>
      <c r="B583" s="10"/>
      <c r="C583" s="10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</row>
    <row r="584">
      <c r="A584" s="10"/>
      <c r="B584" s="10"/>
      <c r="C584" s="10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</row>
    <row r="585">
      <c r="A585" s="10"/>
      <c r="B585" s="10"/>
      <c r="C585" s="10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</row>
    <row r="586">
      <c r="A586" s="10"/>
      <c r="B586" s="10"/>
      <c r="C586" s="10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</row>
    <row r="587">
      <c r="A587" s="10"/>
      <c r="B587" s="10"/>
      <c r="C587" s="10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</row>
    <row r="588">
      <c r="A588" s="10"/>
      <c r="B588" s="10"/>
      <c r="C588" s="10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</row>
    <row r="589">
      <c r="A589" s="10"/>
      <c r="B589" s="10"/>
      <c r="C589" s="10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</row>
    <row r="590">
      <c r="A590" s="10"/>
      <c r="B590" s="10"/>
      <c r="C590" s="10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</row>
    <row r="591">
      <c r="A591" s="10"/>
      <c r="B591" s="10"/>
      <c r="C591" s="10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</row>
    <row r="592">
      <c r="A592" s="10"/>
      <c r="B592" s="10"/>
      <c r="C592" s="10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</row>
    <row r="593">
      <c r="A593" s="10"/>
      <c r="B593" s="10"/>
      <c r="C593" s="10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</row>
    <row r="594">
      <c r="A594" s="10"/>
      <c r="B594" s="10"/>
      <c r="C594" s="10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</row>
    <row r="595">
      <c r="A595" s="10"/>
      <c r="B595" s="10"/>
      <c r="C595" s="10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</row>
    <row r="596">
      <c r="A596" s="10"/>
      <c r="B596" s="10"/>
      <c r="C596" s="10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</row>
    <row r="597">
      <c r="A597" s="10"/>
      <c r="B597" s="10"/>
      <c r="C597" s="10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</row>
    <row r="598">
      <c r="A598" s="10"/>
      <c r="B598" s="10"/>
      <c r="C598" s="10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</row>
    <row r="599">
      <c r="A599" s="10"/>
      <c r="B599" s="10"/>
      <c r="C599" s="10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</row>
    <row r="600">
      <c r="A600" s="10"/>
      <c r="B600" s="10"/>
      <c r="C600" s="10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</row>
    <row r="601">
      <c r="A601" s="10"/>
      <c r="B601" s="10"/>
      <c r="C601" s="10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</row>
    <row r="602">
      <c r="A602" s="10"/>
      <c r="B602" s="10"/>
      <c r="C602" s="10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</row>
    <row r="603">
      <c r="A603" s="10"/>
      <c r="B603" s="10"/>
      <c r="C603" s="10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</row>
    <row r="604">
      <c r="A604" s="10"/>
      <c r="B604" s="10"/>
      <c r="C604" s="10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</row>
    <row r="605">
      <c r="A605" s="10"/>
      <c r="B605" s="10"/>
      <c r="C605" s="10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</row>
    <row r="606">
      <c r="A606" s="10"/>
      <c r="B606" s="10"/>
      <c r="C606" s="10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</row>
    <row r="607">
      <c r="A607" s="10"/>
      <c r="B607" s="10"/>
      <c r="C607" s="10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</row>
    <row r="608">
      <c r="A608" s="10"/>
      <c r="B608" s="10"/>
      <c r="C608" s="10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</row>
    <row r="609">
      <c r="A609" s="10"/>
      <c r="B609" s="10"/>
      <c r="C609" s="10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</row>
    <row r="610">
      <c r="A610" s="10"/>
      <c r="B610" s="10"/>
      <c r="C610" s="10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</row>
    <row r="611">
      <c r="A611" s="10"/>
      <c r="B611" s="10"/>
      <c r="C611" s="10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</row>
    <row r="612">
      <c r="A612" s="10"/>
      <c r="B612" s="10"/>
      <c r="C612" s="10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</row>
    <row r="613">
      <c r="A613" s="10"/>
      <c r="B613" s="10"/>
      <c r="C613" s="10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</row>
    <row r="614">
      <c r="A614" s="10"/>
      <c r="B614" s="10"/>
      <c r="C614" s="10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</row>
    <row r="615">
      <c r="A615" s="10"/>
      <c r="B615" s="10"/>
      <c r="C615" s="10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</row>
    <row r="616">
      <c r="A616" s="10"/>
      <c r="B616" s="10"/>
      <c r="C616" s="10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</row>
    <row r="617">
      <c r="A617" s="10"/>
      <c r="B617" s="10"/>
      <c r="C617" s="10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</row>
    <row r="618">
      <c r="A618" s="10"/>
      <c r="B618" s="10"/>
      <c r="C618" s="10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</row>
    <row r="619">
      <c r="A619" s="10"/>
      <c r="B619" s="10"/>
      <c r="C619" s="10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</row>
    <row r="620">
      <c r="A620" s="10"/>
      <c r="B620" s="10"/>
      <c r="C620" s="10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</row>
    <row r="621">
      <c r="A621" s="10"/>
      <c r="B621" s="10"/>
      <c r="C621" s="10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</row>
    <row r="622">
      <c r="A622" s="10"/>
      <c r="B622" s="10"/>
      <c r="C622" s="10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</row>
    <row r="623">
      <c r="A623" s="10"/>
      <c r="B623" s="10"/>
      <c r="C623" s="10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</row>
    <row r="624">
      <c r="A624" s="10"/>
      <c r="B624" s="10"/>
      <c r="C624" s="10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</row>
    <row r="625">
      <c r="A625" s="10"/>
      <c r="B625" s="10"/>
      <c r="C625" s="10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</row>
    <row r="626">
      <c r="A626" s="10"/>
      <c r="B626" s="10"/>
      <c r="C626" s="10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</row>
    <row r="627">
      <c r="A627" s="10"/>
      <c r="B627" s="10"/>
      <c r="C627" s="10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</row>
    <row r="628">
      <c r="A628" s="10"/>
      <c r="B628" s="10"/>
      <c r="C628" s="10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</row>
    <row r="629">
      <c r="A629" s="10"/>
      <c r="B629" s="10"/>
      <c r="C629" s="10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</row>
    <row r="630">
      <c r="A630" s="10"/>
      <c r="B630" s="10"/>
      <c r="C630" s="10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</row>
    <row r="631">
      <c r="A631" s="10"/>
      <c r="B631" s="10"/>
      <c r="C631" s="10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</row>
    <row r="632">
      <c r="A632" s="10"/>
      <c r="B632" s="10"/>
      <c r="C632" s="10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</row>
    <row r="633">
      <c r="A633" s="10"/>
      <c r="B633" s="10"/>
      <c r="C633" s="10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</row>
    <row r="634">
      <c r="A634" s="10"/>
      <c r="B634" s="10"/>
      <c r="C634" s="10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</row>
    <row r="635">
      <c r="A635" s="10"/>
      <c r="B635" s="10"/>
      <c r="C635" s="10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</row>
    <row r="636">
      <c r="A636" s="10"/>
      <c r="B636" s="10"/>
      <c r="C636" s="10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</row>
    <row r="637">
      <c r="A637" s="10"/>
      <c r="B637" s="10"/>
      <c r="C637" s="10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</row>
    <row r="638">
      <c r="A638" s="10"/>
      <c r="B638" s="10"/>
      <c r="C638" s="10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</row>
    <row r="639">
      <c r="A639" s="10"/>
      <c r="B639" s="10"/>
      <c r="C639" s="10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</row>
    <row r="640">
      <c r="A640" s="10"/>
      <c r="B640" s="10"/>
      <c r="C640" s="10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</row>
    <row r="641">
      <c r="A641" s="10"/>
      <c r="B641" s="10"/>
      <c r="C641" s="10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</row>
    <row r="642">
      <c r="A642" s="10"/>
      <c r="B642" s="10"/>
      <c r="C642" s="10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</row>
    <row r="643">
      <c r="A643" s="10"/>
      <c r="B643" s="10"/>
      <c r="C643" s="10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</row>
    <row r="644">
      <c r="A644" s="10"/>
      <c r="B644" s="10"/>
      <c r="C644" s="10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</row>
    <row r="645">
      <c r="A645" s="10"/>
      <c r="B645" s="10"/>
      <c r="C645" s="10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</row>
    <row r="646">
      <c r="A646" s="10"/>
      <c r="B646" s="10"/>
      <c r="C646" s="10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</row>
    <row r="647">
      <c r="A647" s="10"/>
      <c r="B647" s="10"/>
      <c r="C647" s="10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</row>
    <row r="648">
      <c r="A648" s="10"/>
      <c r="B648" s="10"/>
      <c r="C648" s="10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</row>
    <row r="649">
      <c r="A649" s="10"/>
      <c r="B649" s="10"/>
      <c r="C649" s="10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</row>
    <row r="650">
      <c r="A650" s="10"/>
      <c r="B650" s="10"/>
      <c r="C650" s="10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</row>
    <row r="651">
      <c r="A651" s="10"/>
      <c r="B651" s="10"/>
      <c r="C651" s="10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</row>
    <row r="652">
      <c r="A652" s="10"/>
      <c r="B652" s="10"/>
      <c r="C652" s="10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</row>
    <row r="653">
      <c r="A653" s="10"/>
      <c r="B653" s="10"/>
      <c r="C653" s="10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</row>
    <row r="654">
      <c r="A654" s="10"/>
      <c r="B654" s="10"/>
      <c r="C654" s="10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</row>
    <row r="655">
      <c r="A655" s="10"/>
      <c r="B655" s="10"/>
      <c r="C655" s="10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</row>
    <row r="656">
      <c r="A656" s="10"/>
      <c r="B656" s="10"/>
      <c r="C656" s="10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</row>
    <row r="657">
      <c r="A657" s="10"/>
      <c r="B657" s="10"/>
      <c r="C657" s="10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</row>
    <row r="658">
      <c r="A658" s="10"/>
      <c r="B658" s="10"/>
      <c r="C658" s="10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</row>
    <row r="659">
      <c r="A659" s="10"/>
      <c r="B659" s="10"/>
      <c r="C659" s="10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</row>
    <row r="660">
      <c r="A660" s="10"/>
      <c r="B660" s="10"/>
      <c r="C660" s="10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</row>
    <row r="661">
      <c r="A661" s="10"/>
      <c r="B661" s="10"/>
      <c r="C661" s="10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</row>
    <row r="662">
      <c r="A662" s="10"/>
      <c r="B662" s="10"/>
      <c r="C662" s="10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</row>
    <row r="663">
      <c r="A663" s="10"/>
      <c r="B663" s="10"/>
      <c r="C663" s="10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</row>
    <row r="664">
      <c r="A664" s="10"/>
      <c r="B664" s="10"/>
      <c r="C664" s="10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</row>
    <row r="665">
      <c r="A665" s="10"/>
      <c r="B665" s="10"/>
      <c r="C665" s="10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</row>
    <row r="666">
      <c r="A666" s="10"/>
      <c r="B666" s="10"/>
      <c r="C666" s="10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</row>
    <row r="667">
      <c r="A667" s="10"/>
      <c r="B667" s="10"/>
      <c r="C667" s="10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</row>
    <row r="668">
      <c r="A668" s="10"/>
      <c r="B668" s="10"/>
      <c r="C668" s="10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</row>
    <row r="669">
      <c r="A669" s="10"/>
      <c r="B669" s="10"/>
      <c r="C669" s="10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</row>
    <row r="670">
      <c r="A670" s="10"/>
      <c r="B670" s="10"/>
      <c r="C670" s="10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</row>
    <row r="671">
      <c r="A671" s="10"/>
      <c r="B671" s="10"/>
      <c r="C671" s="10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</row>
    <row r="672">
      <c r="A672" s="10"/>
      <c r="B672" s="10"/>
      <c r="C672" s="10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</row>
    <row r="673">
      <c r="A673" s="10"/>
      <c r="B673" s="10"/>
      <c r="C673" s="10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</row>
    <row r="674">
      <c r="A674" s="10"/>
      <c r="B674" s="10"/>
      <c r="C674" s="10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</row>
    <row r="675">
      <c r="A675" s="10"/>
      <c r="B675" s="10"/>
      <c r="C675" s="10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</row>
    <row r="676">
      <c r="A676" s="10"/>
      <c r="B676" s="10"/>
      <c r="C676" s="10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</row>
    <row r="677">
      <c r="A677" s="10"/>
      <c r="B677" s="10"/>
      <c r="C677" s="10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</row>
    <row r="678">
      <c r="A678" s="10"/>
      <c r="B678" s="10"/>
      <c r="C678" s="10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</row>
    <row r="679">
      <c r="A679" s="10"/>
      <c r="B679" s="10"/>
      <c r="C679" s="10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</row>
    <row r="680">
      <c r="A680" s="10"/>
      <c r="B680" s="10"/>
      <c r="C680" s="10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</row>
    <row r="681">
      <c r="A681" s="10"/>
      <c r="B681" s="10"/>
      <c r="C681" s="10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</row>
    <row r="682">
      <c r="A682" s="10"/>
      <c r="B682" s="10"/>
      <c r="C682" s="10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</row>
    <row r="683">
      <c r="A683" s="10"/>
      <c r="B683" s="10"/>
      <c r="C683" s="10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</row>
    <row r="684">
      <c r="A684" s="10"/>
      <c r="B684" s="10"/>
      <c r="C684" s="10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</row>
    <row r="685">
      <c r="A685" s="10"/>
      <c r="B685" s="10"/>
      <c r="C685" s="10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</row>
    <row r="686">
      <c r="A686" s="10"/>
      <c r="B686" s="10"/>
      <c r="C686" s="10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</row>
    <row r="687">
      <c r="A687" s="10"/>
      <c r="B687" s="10"/>
      <c r="C687" s="10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</row>
    <row r="688">
      <c r="A688" s="10"/>
      <c r="B688" s="10"/>
      <c r="C688" s="10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</row>
    <row r="689">
      <c r="A689" s="10"/>
      <c r="B689" s="10"/>
      <c r="C689" s="10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</row>
    <row r="690">
      <c r="A690" s="10"/>
      <c r="B690" s="10"/>
      <c r="C690" s="10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</row>
    <row r="691">
      <c r="A691" s="10"/>
      <c r="B691" s="10"/>
      <c r="C691" s="10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</row>
    <row r="692">
      <c r="A692" s="10"/>
      <c r="B692" s="10"/>
      <c r="C692" s="10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</row>
    <row r="693">
      <c r="A693" s="10"/>
      <c r="B693" s="10"/>
      <c r="C693" s="10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</row>
    <row r="694">
      <c r="A694" s="10"/>
      <c r="B694" s="10"/>
      <c r="C694" s="10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</row>
    <row r="695">
      <c r="A695" s="10"/>
      <c r="B695" s="10"/>
      <c r="C695" s="10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</row>
    <row r="696">
      <c r="A696" s="10"/>
      <c r="B696" s="10"/>
      <c r="C696" s="10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</row>
    <row r="697">
      <c r="A697" s="10"/>
      <c r="B697" s="10"/>
      <c r="C697" s="10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</row>
    <row r="698">
      <c r="A698" s="10"/>
      <c r="B698" s="10"/>
      <c r="C698" s="10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</row>
    <row r="699">
      <c r="A699" s="10"/>
      <c r="B699" s="10"/>
      <c r="C699" s="10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</row>
    <row r="700">
      <c r="A700" s="10"/>
      <c r="B700" s="10"/>
      <c r="C700" s="10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</row>
    <row r="701">
      <c r="A701" s="10"/>
      <c r="B701" s="10"/>
      <c r="C701" s="10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</row>
    <row r="702">
      <c r="A702" s="10"/>
      <c r="B702" s="10"/>
      <c r="C702" s="10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</row>
    <row r="703">
      <c r="A703" s="10"/>
      <c r="B703" s="10"/>
      <c r="C703" s="10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</row>
    <row r="704">
      <c r="A704" s="10"/>
      <c r="B704" s="10"/>
      <c r="C704" s="10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</row>
    <row r="705">
      <c r="A705" s="10"/>
      <c r="B705" s="10"/>
      <c r="C705" s="10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</row>
    <row r="706">
      <c r="A706" s="10"/>
      <c r="B706" s="10"/>
      <c r="C706" s="10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</row>
    <row r="707">
      <c r="A707" s="10"/>
      <c r="B707" s="10"/>
      <c r="C707" s="10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</row>
    <row r="708">
      <c r="A708" s="10"/>
      <c r="B708" s="10"/>
      <c r="C708" s="10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</row>
    <row r="709">
      <c r="A709" s="10"/>
      <c r="B709" s="10"/>
      <c r="C709" s="10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</row>
    <row r="710">
      <c r="A710" s="10"/>
      <c r="B710" s="10"/>
      <c r="C710" s="10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</row>
    <row r="711">
      <c r="A711" s="10"/>
      <c r="B711" s="10"/>
      <c r="C711" s="10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</row>
    <row r="712">
      <c r="A712" s="10"/>
      <c r="B712" s="10"/>
      <c r="C712" s="10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</row>
    <row r="713">
      <c r="A713" s="10"/>
      <c r="B713" s="10"/>
      <c r="C713" s="10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</row>
    <row r="714">
      <c r="A714" s="10"/>
      <c r="B714" s="10"/>
      <c r="C714" s="10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</row>
    <row r="715">
      <c r="A715" s="10"/>
      <c r="B715" s="10"/>
      <c r="C715" s="10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</row>
    <row r="716">
      <c r="A716" s="10"/>
      <c r="B716" s="10"/>
      <c r="C716" s="10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</row>
    <row r="717">
      <c r="A717" s="10"/>
      <c r="B717" s="10"/>
      <c r="C717" s="10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</row>
    <row r="718">
      <c r="A718" s="10"/>
      <c r="B718" s="10"/>
      <c r="C718" s="10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</row>
    <row r="719">
      <c r="A719" s="10"/>
      <c r="B719" s="10"/>
      <c r="C719" s="10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</row>
    <row r="720">
      <c r="A720" s="10"/>
      <c r="B720" s="10"/>
      <c r="C720" s="10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</row>
    <row r="721">
      <c r="A721" s="10"/>
      <c r="B721" s="10"/>
      <c r="C721" s="10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</row>
    <row r="722">
      <c r="A722" s="10"/>
      <c r="B722" s="10"/>
      <c r="C722" s="10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</row>
    <row r="723">
      <c r="A723" s="10"/>
      <c r="B723" s="10"/>
      <c r="C723" s="10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</row>
    <row r="724">
      <c r="A724" s="10"/>
      <c r="B724" s="10"/>
      <c r="C724" s="10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</row>
    <row r="725">
      <c r="A725" s="10"/>
      <c r="B725" s="10"/>
      <c r="C725" s="10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</row>
    <row r="726">
      <c r="A726" s="10"/>
      <c r="B726" s="10"/>
      <c r="C726" s="10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</row>
    <row r="727">
      <c r="A727" s="10"/>
      <c r="B727" s="10"/>
      <c r="C727" s="10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</row>
    <row r="728">
      <c r="A728" s="10"/>
      <c r="B728" s="10"/>
      <c r="C728" s="10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</row>
    <row r="729">
      <c r="A729" s="10"/>
      <c r="B729" s="10"/>
      <c r="C729" s="10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</row>
    <row r="730">
      <c r="A730" s="10"/>
      <c r="B730" s="10"/>
      <c r="C730" s="10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</row>
    <row r="731">
      <c r="A731" s="10"/>
      <c r="B731" s="10"/>
      <c r="C731" s="10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</row>
    <row r="732">
      <c r="A732" s="10"/>
      <c r="B732" s="10"/>
      <c r="C732" s="10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</row>
    <row r="733">
      <c r="A733" s="10"/>
      <c r="B733" s="10"/>
      <c r="C733" s="10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</row>
    <row r="734">
      <c r="A734" s="10"/>
      <c r="B734" s="10"/>
      <c r="C734" s="10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</row>
    <row r="735">
      <c r="A735" s="10"/>
      <c r="B735" s="10"/>
      <c r="C735" s="10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</row>
    <row r="736">
      <c r="A736" s="10"/>
      <c r="B736" s="10"/>
      <c r="C736" s="10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</row>
    <row r="737">
      <c r="A737" s="10"/>
      <c r="B737" s="10"/>
      <c r="C737" s="10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</row>
    <row r="738">
      <c r="A738" s="10"/>
      <c r="B738" s="10"/>
      <c r="C738" s="10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</row>
    <row r="739">
      <c r="A739" s="10"/>
      <c r="B739" s="10"/>
      <c r="C739" s="10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</row>
    <row r="740">
      <c r="A740" s="10"/>
      <c r="B740" s="10"/>
      <c r="C740" s="10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</row>
    <row r="741">
      <c r="A741" s="10"/>
      <c r="B741" s="10"/>
      <c r="C741" s="10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</row>
    <row r="742">
      <c r="A742" s="10"/>
      <c r="B742" s="10"/>
      <c r="C742" s="10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</row>
    <row r="743">
      <c r="A743" s="10"/>
      <c r="B743" s="10"/>
      <c r="C743" s="10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</row>
    <row r="744">
      <c r="A744" s="10"/>
      <c r="B744" s="10"/>
      <c r="C744" s="10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</row>
    <row r="745">
      <c r="A745" s="10"/>
      <c r="B745" s="10"/>
      <c r="C745" s="10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</row>
    <row r="746">
      <c r="A746" s="10"/>
      <c r="B746" s="10"/>
      <c r="C746" s="10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</row>
    <row r="747">
      <c r="A747" s="10"/>
      <c r="B747" s="10"/>
      <c r="C747" s="10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</row>
    <row r="748">
      <c r="A748" s="10"/>
      <c r="B748" s="10"/>
      <c r="C748" s="10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</row>
    <row r="749">
      <c r="A749" s="10"/>
      <c r="B749" s="10"/>
      <c r="C749" s="10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</row>
    <row r="750">
      <c r="A750" s="10"/>
      <c r="B750" s="10"/>
      <c r="C750" s="10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</row>
    <row r="751">
      <c r="A751" s="10"/>
      <c r="B751" s="10"/>
      <c r="C751" s="10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</row>
    <row r="752">
      <c r="A752" s="10"/>
      <c r="B752" s="10"/>
      <c r="C752" s="10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</row>
    <row r="753">
      <c r="A753" s="10"/>
      <c r="B753" s="10"/>
      <c r="C753" s="10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</row>
    <row r="754">
      <c r="A754" s="10"/>
      <c r="B754" s="10"/>
      <c r="C754" s="10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</row>
    <row r="755">
      <c r="A755" s="10"/>
      <c r="B755" s="10"/>
      <c r="C755" s="10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</row>
    <row r="756">
      <c r="A756" s="10"/>
      <c r="B756" s="10"/>
      <c r="C756" s="10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</row>
    <row r="757">
      <c r="A757" s="10"/>
      <c r="B757" s="10"/>
      <c r="C757" s="10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</row>
    <row r="758">
      <c r="A758" s="10"/>
      <c r="B758" s="10"/>
      <c r="C758" s="10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</row>
    <row r="759">
      <c r="A759" s="10"/>
      <c r="B759" s="10"/>
      <c r="C759" s="10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</row>
    <row r="760">
      <c r="A760" s="10"/>
      <c r="B760" s="10"/>
      <c r="C760" s="10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</row>
    <row r="761">
      <c r="A761" s="10"/>
      <c r="B761" s="10"/>
      <c r="C761" s="10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</row>
    <row r="762">
      <c r="A762" s="10"/>
      <c r="B762" s="10"/>
      <c r="C762" s="10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</row>
    <row r="763">
      <c r="A763" s="10"/>
      <c r="B763" s="10"/>
      <c r="C763" s="10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</row>
    <row r="764">
      <c r="A764" s="10"/>
      <c r="B764" s="10"/>
      <c r="C764" s="10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</row>
    <row r="765">
      <c r="A765" s="10"/>
      <c r="B765" s="10"/>
      <c r="C765" s="10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</row>
    <row r="766">
      <c r="A766" s="10"/>
      <c r="B766" s="10"/>
      <c r="C766" s="10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</row>
    <row r="767">
      <c r="A767" s="10"/>
      <c r="B767" s="10"/>
      <c r="C767" s="10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</row>
    <row r="768">
      <c r="A768" s="10"/>
      <c r="B768" s="10"/>
      <c r="C768" s="10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</row>
    <row r="769">
      <c r="A769" s="10"/>
      <c r="B769" s="10"/>
      <c r="C769" s="10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</row>
    <row r="770">
      <c r="A770" s="10"/>
      <c r="B770" s="10"/>
      <c r="C770" s="10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</row>
    <row r="771">
      <c r="A771" s="10"/>
      <c r="B771" s="10"/>
      <c r="C771" s="10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</row>
    <row r="772">
      <c r="A772" s="10"/>
      <c r="B772" s="10"/>
      <c r="C772" s="10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</row>
    <row r="773">
      <c r="A773" s="10"/>
      <c r="B773" s="10"/>
      <c r="C773" s="10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</row>
    <row r="774">
      <c r="A774" s="10"/>
      <c r="B774" s="10"/>
      <c r="C774" s="10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</row>
    <row r="775">
      <c r="A775" s="10"/>
      <c r="B775" s="10"/>
      <c r="C775" s="10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</row>
    <row r="776">
      <c r="A776" s="10"/>
      <c r="B776" s="10"/>
      <c r="C776" s="10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</row>
    <row r="777">
      <c r="A777" s="10"/>
      <c r="B777" s="10"/>
      <c r="C777" s="10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</row>
    <row r="778">
      <c r="A778" s="10"/>
      <c r="B778" s="10"/>
      <c r="C778" s="10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</row>
    <row r="779">
      <c r="A779" s="10"/>
      <c r="B779" s="10"/>
      <c r="C779" s="10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</row>
    <row r="780">
      <c r="A780" s="10"/>
      <c r="B780" s="10"/>
      <c r="C780" s="10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</row>
    <row r="781">
      <c r="A781" s="10"/>
      <c r="B781" s="10"/>
      <c r="C781" s="10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</row>
    <row r="782">
      <c r="A782" s="10"/>
      <c r="B782" s="10"/>
      <c r="C782" s="10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</row>
    <row r="783">
      <c r="A783" s="10"/>
      <c r="B783" s="10"/>
      <c r="C783" s="10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</row>
    <row r="784">
      <c r="A784" s="10"/>
      <c r="B784" s="10"/>
      <c r="C784" s="10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</row>
    <row r="785">
      <c r="A785" s="10"/>
      <c r="B785" s="10"/>
      <c r="C785" s="10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</row>
    <row r="786">
      <c r="A786" s="10"/>
      <c r="B786" s="10"/>
      <c r="C786" s="10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</row>
    <row r="787">
      <c r="A787" s="10"/>
      <c r="B787" s="10"/>
      <c r="C787" s="10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</row>
    <row r="788">
      <c r="A788" s="10"/>
      <c r="B788" s="10"/>
      <c r="C788" s="10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</row>
    <row r="789">
      <c r="A789" s="10"/>
      <c r="B789" s="10"/>
      <c r="C789" s="10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</row>
    <row r="790">
      <c r="A790" s="10"/>
      <c r="B790" s="10"/>
      <c r="C790" s="10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</row>
    <row r="791">
      <c r="A791" s="10"/>
      <c r="B791" s="10"/>
      <c r="C791" s="10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</row>
    <row r="792">
      <c r="A792" s="10"/>
      <c r="B792" s="10"/>
      <c r="C792" s="10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</row>
    <row r="793">
      <c r="A793" s="10"/>
      <c r="B793" s="10"/>
      <c r="C793" s="10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</row>
    <row r="794">
      <c r="A794" s="10"/>
      <c r="B794" s="10"/>
      <c r="C794" s="10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</row>
    <row r="795">
      <c r="A795" s="10"/>
      <c r="B795" s="10"/>
      <c r="C795" s="10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</row>
    <row r="796">
      <c r="A796" s="10"/>
      <c r="B796" s="10"/>
      <c r="C796" s="10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</row>
    <row r="797">
      <c r="A797" s="10"/>
      <c r="B797" s="10"/>
      <c r="C797" s="10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</row>
    <row r="798">
      <c r="A798" s="10"/>
      <c r="B798" s="10"/>
      <c r="C798" s="10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</row>
    <row r="799">
      <c r="A799" s="10"/>
      <c r="B799" s="10"/>
      <c r="C799" s="10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</row>
    <row r="800">
      <c r="A800" s="10"/>
      <c r="B800" s="10"/>
      <c r="C800" s="10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</row>
    <row r="801">
      <c r="A801" s="10"/>
      <c r="B801" s="10"/>
      <c r="C801" s="10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</row>
    <row r="802">
      <c r="A802" s="10"/>
      <c r="B802" s="10"/>
      <c r="C802" s="10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</row>
    <row r="803">
      <c r="A803" s="10"/>
      <c r="B803" s="10"/>
      <c r="C803" s="10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</row>
    <row r="804">
      <c r="A804" s="10"/>
      <c r="B804" s="10"/>
      <c r="C804" s="10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</row>
    <row r="805">
      <c r="A805" s="10"/>
      <c r="B805" s="10"/>
      <c r="C805" s="10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</row>
    <row r="806">
      <c r="A806" s="10"/>
      <c r="B806" s="10"/>
      <c r="C806" s="10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</row>
    <row r="807">
      <c r="A807" s="10"/>
      <c r="B807" s="10"/>
      <c r="C807" s="10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</row>
    <row r="808">
      <c r="A808" s="10"/>
      <c r="B808" s="10"/>
      <c r="C808" s="10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</row>
    <row r="809">
      <c r="A809" s="10"/>
      <c r="B809" s="10"/>
      <c r="C809" s="10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</row>
    <row r="810">
      <c r="A810" s="10"/>
      <c r="B810" s="10"/>
      <c r="C810" s="10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</row>
    <row r="811">
      <c r="A811" s="10"/>
      <c r="B811" s="10"/>
      <c r="C811" s="10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</row>
    <row r="812">
      <c r="A812" s="10"/>
      <c r="B812" s="10"/>
      <c r="C812" s="10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</row>
    <row r="813">
      <c r="A813" s="10"/>
      <c r="B813" s="10"/>
      <c r="C813" s="10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</row>
    <row r="814">
      <c r="A814" s="10"/>
      <c r="B814" s="10"/>
      <c r="C814" s="10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</row>
    <row r="815">
      <c r="A815" s="10"/>
      <c r="B815" s="10"/>
      <c r="C815" s="10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</row>
    <row r="816">
      <c r="A816" s="10"/>
      <c r="B816" s="10"/>
      <c r="C816" s="10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</row>
    <row r="817">
      <c r="A817" s="10"/>
      <c r="B817" s="10"/>
      <c r="C817" s="10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</row>
    <row r="818">
      <c r="A818" s="10"/>
      <c r="B818" s="10"/>
      <c r="C818" s="10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</row>
    <row r="819">
      <c r="A819" s="10"/>
      <c r="B819" s="10"/>
      <c r="C819" s="10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</row>
    <row r="820">
      <c r="A820" s="10"/>
      <c r="B820" s="10"/>
      <c r="C820" s="10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</row>
    <row r="821">
      <c r="A821" s="10"/>
      <c r="B821" s="10"/>
      <c r="C821" s="10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</row>
    <row r="822">
      <c r="A822" s="10"/>
      <c r="B822" s="10"/>
      <c r="C822" s="10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</row>
    <row r="823">
      <c r="A823" s="10"/>
      <c r="B823" s="10"/>
      <c r="C823" s="10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</row>
    <row r="824">
      <c r="A824" s="10"/>
      <c r="B824" s="10"/>
      <c r="C824" s="10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</row>
    <row r="825">
      <c r="A825" s="10"/>
      <c r="B825" s="10"/>
      <c r="C825" s="10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</row>
    <row r="826">
      <c r="A826" s="10"/>
      <c r="B826" s="10"/>
      <c r="C826" s="10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</row>
    <row r="827">
      <c r="A827" s="10"/>
      <c r="B827" s="10"/>
      <c r="C827" s="10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</row>
    <row r="828">
      <c r="A828" s="10"/>
      <c r="B828" s="10"/>
      <c r="C828" s="10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</row>
    <row r="829">
      <c r="A829" s="10"/>
      <c r="B829" s="10"/>
      <c r="C829" s="10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</row>
    <row r="830">
      <c r="A830" s="10"/>
      <c r="B830" s="10"/>
      <c r="C830" s="10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</row>
    <row r="831">
      <c r="A831" s="10"/>
      <c r="B831" s="10"/>
      <c r="C831" s="10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</row>
    <row r="832">
      <c r="A832" s="10"/>
      <c r="B832" s="10"/>
      <c r="C832" s="10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</row>
    <row r="833">
      <c r="A833" s="10"/>
      <c r="B833" s="10"/>
      <c r="C833" s="10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</row>
    <row r="834">
      <c r="A834" s="10"/>
      <c r="B834" s="10"/>
      <c r="C834" s="10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</row>
    <row r="835">
      <c r="A835" s="10"/>
      <c r="B835" s="10"/>
      <c r="C835" s="10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</row>
    <row r="836">
      <c r="A836" s="10"/>
      <c r="B836" s="10"/>
      <c r="C836" s="10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</row>
    <row r="837">
      <c r="A837" s="10"/>
      <c r="B837" s="10"/>
      <c r="C837" s="10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</row>
    <row r="838">
      <c r="A838" s="10"/>
      <c r="B838" s="10"/>
      <c r="C838" s="10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</row>
    <row r="839">
      <c r="A839" s="10"/>
      <c r="B839" s="10"/>
      <c r="C839" s="10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</row>
    <row r="840">
      <c r="A840" s="10"/>
      <c r="B840" s="10"/>
      <c r="C840" s="10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</row>
    <row r="841">
      <c r="A841" s="10"/>
      <c r="B841" s="10"/>
      <c r="C841" s="10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</row>
    <row r="842">
      <c r="A842" s="10"/>
      <c r="B842" s="10"/>
      <c r="C842" s="10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</row>
    <row r="843">
      <c r="A843" s="10"/>
      <c r="B843" s="10"/>
      <c r="C843" s="10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</row>
    <row r="844">
      <c r="A844" s="10"/>
      <c r="B844" s="10"/>
      <c r="C844" s="10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</row>
    <row r="845">
      <c r="A845" s="10"/>
      <c r="B845" s="10"/>
      <c r="C845" s="10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</row>
    <row r="846">
      <c r="A846" s="10"/>
      <c r="B846" s="10"/>
      <c r="C846" s="10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</row>
    <row r="847">
      <c r="A847" s="10"/>
      <c r="B847" s="10"/>
      <c r="C847" s="10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</row>
    <row r="848">
      <c r="A848" s="10"/>
      <c r="B848" s="10"/>
      <c r="C848" s="10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</row>
    <row r="849">
      <c r="A849" s="10"/>
      <c r="B849" s="10"/>
      <c r="C849" s="10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</row>
    <row r="850">
      <c r="A850" s="10"/>
      <c r="B850" s="10"/>
      <c r="C850" s="10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</row>
    <row r="851">
      <c r="A851" s="10"/>
      <c r="B851" s="10"/>
      <c r="C851" s="10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</row>
    <row r="852">
      <c r="A852" s="10"/>
      <c r="B852" s="10"/>
      <c r="C852" s="10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</row>
    <row r="853">
      <c r="A853" s="10"/>
      <c r="B853" s="10"/>
      <c r="C853" s="10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</row>
    <row r="854">
      <c r="A854" s="10"/>
      <c r="B854" s="10"/>
      <c r="C854" s="10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</row>
    <row r="855">
      <c r="A855" s="10"/>
      <c r="B855" s="10"/>
      <c r="C855" s="10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</row>
    <row r="856">
      <c r="A856" s="10"/>
      <c r="B856" s="10"/>
      <c r="C856" s="10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</row>
    <row r="857">
      <c r="A857" s="10"/>
      <c r="B857" s="10"/>
      <c r="C857" s="10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</row>
    <row r="858">
      <c r="A858" s="10"/>
      <c r="B858" s="10"/>
      <c r="C858" s="10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</row>
    <row r="859">
      <c r="A859" s="10"/>
      <c r="B859" s="10"/>
      <c r="C859" s="10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</row>
    <row r="860">
      <c r="A860" s="10"/>
      <c r="B860" s="10"/>
      <c r="C860" s="10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</row>
    <row r="861">
      <c r="A861" s="10"/>
      <c r="B861" s="10"/>
      <c r="C861" s="10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</row>
    <row r="862">
      <c r="A862" s="10"/>
      <c r="B862" s="10"/>
      <c r="C862" s="10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</row>
    <row r="863">
      <c r="A863" s="10"/>
      <c r="B863" s="10"/>
      <c r="C863" s="10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</row>
    <row r="864">
      <c r="A864" s="10"/>
      <c r="B864" s="10"/>
      <c r="C864" s="10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</row>
    <row r="865">
      <c r="A865" s="10"/>
      <c r="B865" s="10"/>
      <c r="C865" s="10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</row>
    <row r="866">
      <c r="A866" s="10"/>
      <c r="B866" s="10"/>
      <c r="C866" s="10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</row>
    <row r="867">
      <c r="A867" s="10"/>
      <c r="B867" s="10"/>
      <c r="C867" s="10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</row>
    <row r="868">
      <c r="A868" s="10"/>
      <c r="B868" s="10"/>
      <c r="C868" s="10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</row>
    <row r="869">
      <c r="A869" s="10"/>
      <c r="B869" s="10"/>
      <c r="C869" s="10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</row>
    <row r="870">
      <c r="A870" s="10"/>
      <c r="B870" s="10"/>
      <c r="C870" s="10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</row>
    <row r="871">
      <c r="A871" s="10"/>
      <c r="B871" s="10"/>
      <c r="C871" s="10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</row>
    <row r="872">
      <c r="A872" s="10"/>
      <c r="B872" s="10"/>
      <c r="C872" s="10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</row>
    <row r="873">
      <c r="A873" s="10"/>
      <c r="B873" s="10"/>
      <c r="C873" s="10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</row>
    <row r="874">
      <c r="A874" s="10"/>
      <c r="B874" s="10"/>
      <c r="C874" s="10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</row>
    <row r="875">
      <c r="A875" s="10"/>
      <c r="B875" s="10"/>
      <c r="C875" s="10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</row>
    <row r="876">
      <c r="A876" s="10"/>
      <c r="B876" s="10"/>
      <c r="C876" s="10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</row>
    <row r="877">
      <c r="A877" s="10"/>
      <c r="B877" s="10"/>
      <c r="C877" s="10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</row>
    <row r="878">
      <c r="A878" s="10"/>
      <c r="B878" s="10"/>
      <c r="C878" s="10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</row>
    <row r="879">
      <c r="A879" s="10"/>
      <c r="B879" s="10"/>
      <c r="C879" s="10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</row>
    <row r="880">
      <c r="A880" s="10"/>
      <c r="B880" s="10"/>
      <c r="C880" s="10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</row>
    <row r="881">
      <c r="A881" s="10"/>
      <c r="B881" s="10"/>
      <c r="C881" s="10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</row>
    <row r="882">
      <c r="A882" s="10"/>
      <c r="B882" s="10"/>
      <c r="C882" s="10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</row>
    <row r="883">
      <c r="A883" s="10"/>
      <c r="B883" s="10"/>
      <c r="C883" s="10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</row>
    <row r="884">
      <c r="A884" s="10"/>
      <c r="B884" s="10"/>
      <c r="C884" s="10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</row>
    <row r="885">
      <c r="A885" s="10"/>
      <c r="B885" s="10"/>
      <c r="C885" s="10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</row>
    <row r="886">
      <c r="A886" s="10"/>
      <c r="B886" s="10"/>
      <c r="C886" s="10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</row>
    <row r="887">
      <c r="A887" s="10"/>
      <c r="B887" s="10"/>
      <c r="C887" s="10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</row>
    <row r="888">
      <c r="A888" s="10"/>
      <c r="B888" s="10"/>
      <c r="C888" s="10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</row>
    <row r="889">
      <c r="A889" s="10"/>
      <c r="B889" s="10"/>
      <c r="C889" s="10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</row>
    <row r="890">
      <c r="A890" s="10"/>
      <c r="B890" s="10"/>
      <c r="C890" s="10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</row>
    <row r="891">
      <c r="A891" s="10"/>
      <c r="B891" s="10"/>
      <c r="C891" s="10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</row>
    <row r="892">
      <c r="A892" s="10"/>
      <c r="B892" s="10"/>
      <c r="C892" s="10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</row>
    <row r="893">
      <c r="A893" s="10"/>
      <c r="B893" s="10"/>
      <c r="C893" s="10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</row>
    <row r="894">
      <c r="A894" s="10"/>
      <c r="B894" s="10"/>
      <c r="C894" s="10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</row>
    <row r="895">
      <c r="A895" s="10"/>
      <c r="B895" s="10"/>
      <c r="C895" s="10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</row>
    <row r="896">
      <c r="A896" s="10"/>
      <c r="B896" s="10"/>
      <c r="C896" s="10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</row>
    <row r="897">
      <c r="A897" s="10"/>
      <c r="B897" s="10"/>
      <c r="C897" s="10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</row>
    <row r="898">
      <c r="A898" s="10"/>
      <c r="B898" s="10"/>
      <c r="C898" s="10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</row>
    <row r="899">
      <c r="A899" s="10"/>
      <c r="B899" s="10"/>
      <c r="C899" s="10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</row>
    <row r="900">
      <c r="A900" s="10"/>
      <c r="B900" s="10"/>
      <c r="C900" s="10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</row>
    <row r="901">
      <c r="A901" s="10"/>
      <c r="B901" s="10"/>
      <c r="C901" s="10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</row>
    <row r="902">
      <c r="A902" s="10"/>
      <c r="B902" s="10"/>
      <c r="C902" s="10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</row>
    <row r="903">
      <c r="A903" s="10"/>
      <c r="B903" s="10"/>
      <c r="C903" s="10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</row>
    <row r="904">
      <c r="A904" s="10"/>
      <c r="B904" s="10"/>
      <c r="C904" s="10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</row>
    <row r="905">
      <c r="A905" s="10"/>
      <c r="B905" s="10"/>
      <c r="C905" s="10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</row>
    <row r="906">
      <c r="A906" s="10"/>
      <c r="B906" s="10"/>
      <c r="C906" s="10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</row>
    <row r="907">
      <c r="A907" s="10"/>
      <c r="B907" s="10"/>
      <c r="C907" s="10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</row>
    <row r="908">
      <c r="A908" s="10"/>
      <c r="B908" s="10"/>
      <c r="C908" s="10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</row>
    <row r="909">
      <c r="A909" s="10"/>
      <c r="B909" s="10"/>
      <c r="C909" s="10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</row>
    <row r="910">
      <c r="A910" s="10"/>
      <c r="B910" s="10"/>
      <c r="C910" s="10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</row>
    <row r="911">
      <c r="A911" s="10"/>
      <c r="B911" s="10"/>
      <c r="C911" s="10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</row>
    <row r="912">
      <c r="A912" s="10"/>
      <c r="B912" s="10"/>
      <c r="C912" s="10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</row>
    <row r="913">
      <c r="A913" s="10"/>
      <c r="B913" s="10"/>
      <c r="C913" s="10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</row>
    <row r="914">
      <c r="A914" s="10"/>
      <c r="B914" s="10"/>
      <c r="C914" s="10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</row>
    <row r="915">
      <c r="A915" s="10"/>
      <c r="B915" s="10"/>
      <c r="C915" s="10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</row>
    <row r="916">
      <c r="A916" s="10"/>
      <c r="B916" s="10"/>
      <c r="C916" s="10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</row>
    <row r="917">
      <c r="A917" s="10"/>
      <c r="B917" s="10"/>
      <c r="C917" s="10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</row>
    <row r="918">
      <c r="A918" s="10"/>
      <c r="B918" s="10"/>
      <c r="C918" s="10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</row>
    <row r="919">
      <c r="A919" s="10"/>
      <c r="B919" s="10"/>
      <c r="C919" s="10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</row>
    <row r="920">
      <c r="A920" s="10"/>
      <c r="B920" s="10"/>
      <c r="C920" s="10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</row>
    <row r="921">
      <c r="A921" s="10"/>
      <c r="B921" s="10"/>
      <c r="C921" s="10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</row>
    <row r="922">
      <c r="A922" s="10"/>
      <c r="B922" s="10"/>
      <c r="C922" s="10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</row>
    <row r="923">
      <c r="A923" s="10"/>
      <c r="B923" s="10"/>
      <c r="C923" s="10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</row>
    <row r="924">
      <c r="A924" s="10"/>
      <c r="B924" s="10"/>
      <c r="C924" s="10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</row>
    <row r="925">
      <c r="A925" s="10"/>
      <c r="B925" s="10"/>
      <c r="C925" s="10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</row>
    <row r="926">
      <c r="A926" s="10"/>
      <c r="B926" s="10"/>
      <c r="C926" s="10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</row>
    <row r="927">
      <c r="A927" s="10"/>
      <c r="B927" s="10"/>
      <c r="C927" s="10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</row>
    <row r="928">
      <c r="A928" s="10"/>
      <c r="B928" s="10"/>
      <c r="C928" s="10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</row>
    <row r="929">
      <c r="A929" s="10"/>
      <c r="B929" s="10"/>
      <c r="C929" s="10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</row>
    <row r="930">
      <c r="A930" s="10"/>
      <c r="B930" s="10"/>
      <c r="C930" s="10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</row>
    <row r="931">
      <c r="A931" s="10"/>
      <c r="B931" s="10"/>
      <c r="C931" s="10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</row>
    <row r="932">
      <c r="A932" s="10"/>
      <c r="B932" s="10"/>
      <c r="C932" s="10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</row>
    <row r="933">
      <c r="A933" s="10"/>
      <c r="B933" s="10"/>
      <c r="C933" s="10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</row>
    <row r="934">
      <c r="A934" s="10"/>
      <c r="B934" s="10"/>
      <c r="C934" s="10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</row>
    <row r="935">
      <c r="A935" s="10"/>
      <c r="B935" s="10"/>
      <c r="C935" s="10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</row>
    <row r="936">
      <c r="A936" s="10"/>
      <c r="B936" s="10"/>
      <c r="C936" s="10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</row>
    <row r="937">
      <c r="A937" s="10"/>
      <c r="B937" s="10"/>
      <c r="C937" s="10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</row>
    <row r="938">
      <c r="A938" s="10"/>
      <c r="B938" s="10"/>
      <c r="C938" s="10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</row>
    <row r="939">
      <c r="A939" s="10"/>
      <c r="B939" s="10"/>
      <c r="C939" s="10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</row>
    <row r="940">
      <c r="A940" s="10"/>
      <c r="B940" s="10"/>
      <c r="C940" s="10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</row>
    <row r="941">
      <c r="A941" s="10"/>
      <c r="B941" s="10"/>
      <c r="C941" s="10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</row>
    <row r="942">
      <c r="A942" s="10"/>
      <c r="B942" s="10"/>
      <c r="C942" s="10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</row>
    <row r="943">
      <c r="A943" s="10"/>
      <c r="B943" s="10"/>
      <c r="C943" s="10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</row>
    <row r="944">
      <c r="A944" s="10"/>
      <c r="B944" s="10"/>
      <c r="C944" s="10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</row>
    <row r="945">
      <c r="A945" s="10"/>
      <c r="B945" s="10"/>
      <c r="C945" s="10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</row>
    <row r="946">
      <c r="A946" s="10"/>
      <c r="B946" s="10"/>
      <c r="C946" s="10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</row>
    <row r="947">
      <c r="A947" s="10"/>
      <c r="B947" s="10"/>
      <c r="C947" s="10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</row>
    <row r="948">
      <c r="A948" s="10"/>
      <c r="B948" s="10"/>
      <c r="C948" s="10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</row>
    <row r="949">
      <c r="A949" s="10"/>
      <c r="B949" s="10"/>
      <c r="C949" s="10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</row>
    <row r="950">
      <c r="A950" s="10"/>
      <c r="B950" s="10"/>
      <c r="C950" s="10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</row>
    <row r="951">
      <c r="A951" s="10"/>
      <c r="B951" s="10"/>
      <c r="C951" s="10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</row>
    <row r="952">
      <c r="A952" s="10"/>
      <c r="B952" s="10"/>
      <c r="C952" s="10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</row>
    <row r="953">
      <c r="A953" s="10"/>
      <c r="B953" s="10"/>
      <c r="C953" s="10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</row>
    <row r="954">
      <c r="A954" s="10"/>
      <c r="B954" s="10"/>
      <c r="C954" s="10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</row>
    <row r="955">
      <c r="A955" s="10"/>
      <c r="B955" s="10"/>
      <c r="C955" s="10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</row>
    <row r="956">
      <c r="A956" s="10"/>
      <c r="B956" s="10"/>
      <c r="C956" s="10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</row>
    <row r="957">
      <c r="A957" s="10"/>
      <c r="B957" s="10"/>
      <c r="C957" s="10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</row>
    <row r="958">
      <c r="A958" s="10"/>
      <c r="B958" s="10"/>
      <c r="C958" s="10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</row>
    <row r="959">
      <c r="A959" s="10"/>
      <c r="B959" s="10"/>
      <c r="C959" s="10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</row>
    <row r="960">
      <c r="A960" s="10"/>
      <c r="B960" s="10"/>
      <c r="C960" s="10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</row>
    <row r="961">
      <c r="A961" s="10"/>
      <c r="B961" s="10"/>
      <c r="C961" s="10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</row>
    <row r="962">
      <c r="A962" s="10"/>
      <c r="B962" s="10"/>
      <c r="C962" s="10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</row>
    <row r="963">
      <c r="A963" s="10"/>
      <c r="B963" s="10"/>
      <c r="C963" s="10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</row>
    <row r="964">
      <c r="A964" s="10"/>
      <c r="B964" s="10"/>
      <c r="C964" s="10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</row>
    <row r="965">
      <c r="A965" s="10"/>
      <c r="B965" s="10"/>
      <c r="C965" s="10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</row>
    <row r="966">
      <c r="A966" s="10"/>
      <c r="B966" s="10"/>
      <c r="C966" s="10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</row>
    <row r="967">
      <c r="A967" s="10"/>
      <c r="B967" s="10"/>
      <c r="C967" s="10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</row>
    <row r="968">
      <c r="A968" s="10"/>
      <c r="B968" s="10"/>
      <c r="C968" s="10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</row>
    <row r="969">
      <c r="A969" s="10"/>
      <c r="B969" s="10"/>
      <c r="C969" s="10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</row>
    <row r="970">
      <c r="A970" s="10"/>
      <c r="B970" s="10"/>
      <c r="C970" s="10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</row>
    <row r="971">
      <c r="A971" s="10"/>
      <c r="B971" s="10"/>
      <c r="C971" s="10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</row>
    <row r="972">
      <c r="A972" s="10"/>
      <c r="B972" s="10"/>
      <c r="C972" s="10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</row>
    <row r="973">
      <c r="A973" s="10"/>
      <c r="B973" s="10"/>
      <c r="C973" s="10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</row>
    <row r="974">
      <c r="A974" s="10"/>
      <c r="B974" s="10"/>
      <c r="C974" s="10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</row>
    <row r="975">
      <c r="A975" s="10"/>
      <c r="B975" s="10"/>
      <c r="C975" s="10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</row>
    <row r="976">
      <c r="A976" s="10"/>
      <c r="B976" s="10"/>
      <c r="C976" s="10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</row>
    <row r="977">
      <c r="A977" s="10"/>
      <c r="B977" s="10"/>
      <c r="C977" s="10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</row>
    <row r="978">
      <c r="A978" s="10"/>
      <c r="B978" s="10"/>
      <c r="C978" s="10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</row>
    <row r="979">
      <c r="A979" s="10"/>
      <c r="B979" s="10"/>
      <c r="C979" s="10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</row>
    <row r="980">
      <c r="A980" s="10"/>
      <c r="B980" s="10"/>
      <c r="C980" s="10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</row>
    <row r="981">
      <c r="A981" s="10"/>
      <c r="B981" s="10"/>
      <c r="C981" s="10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</row>
    <row r="982">
      <c r="A982" s="10"/>
      <c r="B982" s="10"/>
      <c r="C982" s="10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</row>
    <row r="983">
      <c r="A983" s="10"/>
      <c r="B983" s="10"/>
      <c r="C983" s="10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</row>
    <row r="984">
      <c r="A984" s="10"/>
      <c r="B984" s="10"/>
      <c r="C984" s="10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</row>
    <row r="985">
      <c r="A985" s="10"/>
      <c r="B985" s="10"/>
      <c r="C985" s="10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</row>
    <row r="986">
      <c r="A986" s="10"/>
      <c r="B986" s="10"/>
      <c r="C986" s="10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</row>
    <row r="987">
      <c r="A987" s="10"/>
      <c r="B987" s="10"/>
      <c r="C987" s="10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</row>
    <row r="988">
      <c r="A988" s="10"/>
      <c r="B988" s="10"/>
      <c r="C988" s="10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</row>
    <row r="989">
      <c r="A989" s="10"/>
      <c r="B989" s="10"/>
      <c r="C989" s="10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</row>
    <row r="990">
      <c r="A990" s="10"/>
      <c r="B990" s="10"/>
      <c r="C990" s="10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</row>
    <row r="991">
      <c r="A991" s="10"/>
      <c r="B991" s="10"/>
      <c r="C991" s="10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</row>
    <row r="992">
      <c r="A992" s="10"/>
      <c r="B992" s="10"/>
      <c r="C992" s="10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</row>
    <row r="993">
      <c r="A993" s="10"/>
      <c r="B993" s="10"/>
      <c r="C993" s="10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</row>
    <row r="994">
      <c r="A994" s="10"/>
      <c r="B994" s="10"/>
      <c r="C994" s="10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</row>
    <row r="995">
      <c r="A995" s="10"/>
      <c r="B995" s="10"/>
      <c r="C995" s="10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</row>
    <row r="996">
      <c r="A996" s="10"/>
      <c r="B996" s="10"/>
      <c r="C996" s="10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</row>
    <row r="997">
      <c r="A997" s="10"/>
      <c r="B997" s="10"/>
      <c r="C997" s="10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</row>
    <row r="998">
      <c r="A998" s="10"/>
      <c r="B998" s="10"/>
      <c r="C998" s="10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</row>
    <row r="999">
      <c r="A999" s="10"/>
      <c r="B999" s="10"/>
      <c r="C999" s="10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</row>
    <row r="1000">
      <c r="A1000" s="10"/>
      <c r="B1000" s="10"/>
      <c r="C1000" s="10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</row>
    <row r="1001">
      <c r="A1001" s="10"/>
      <c r="B1001" s="10"/>
      <c r="C1001" s="10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</row>
    <row r="1002">
      <c r="A1002" s="10"/>
      <c r="B1002" s="10"/>
      <c r="C1002" s="10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</row>
    <row r="1003">
      <c r="A1003" s="10"/>
      <c r="B1003" s="10"/>
      <c r="C1003" s="10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</row>
    <row r="1004">
      <c r="A1004" s="10"/>
      <c r="B1004" s="10"/>
      <c r="C1004" s="10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</row>
    <row r="1005">
      <c r="A1005" s="10"/>
      <c r="B1005" s="10"/>
      <c r="C1005" s="10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</row>
    <row r="1006">
      <c r="A1006" s="10"/>
      <c r="B1006" s="10"/>
      <c r="C1006" s="10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</row>
    <row r="1007">
      <c r="A1007" s="10"/>
      <c r="B1007" s="10"/>
      <c r="C1007" s="10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</row>
    <row r="1008">
      <c r="A1008" s="10"/>
      <c r="B1008" s="10"/>
      <c r="C1008" s="10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</row>
    <row r="1009">
      <c r="A1009" s="10"/>
      <c r="B1009" s="10"/>
      <c r="C1009" s="10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</row>
    <row r="1010">
      <c r="A1010" s="10"/>
      <c r="B1010" s="10"/>
      <c r="C1010" s="10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</row>
    <row r="1011">
      <c r="A1011" s="10"/>
      <c r="B1011" s="10"/>
      <c r="C1011" s="10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</row>
    <row r="1012">
      <c r="A1012" s="10"/>
      <c r="B1012" s="10"/>
      <c r="C1012" s="10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</row>
    <row r="1013">
      <c r="A1013" s="10"/>
      <c r="B1013" s="10"/>
      <c r="C1013" s="10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</row>
    <row r="1014">
      <c r="A1014" s="10"/>
      <c r="B1014" s="10"/>
      <c r="C1014" s="10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</row>
    <row r="1015">
      <c r="A1015" s="10"/>
      <c r="B1015" s="10"/>
      <c r="C1015" s="10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</row>
    <row r="1016">
      <c r="A1016" s="10"/>
      <c r="B1016" s="10"/>
      <c r="C1016" s="10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</row>
    <row r="1017">
      <c r="A1017" s="10"/>
      <c r="B1017" s="10"/>
      <c r="C1017" s="10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</row>
    <row r="1018">
      <c r="A1018" s="10"/>
      <c r="B1018" s="10"/>
      <c r="C1018" s="10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</row>
  </sheetData>
  <mergeCells count="1">
    <mergeCell ref="C18:C24"/>
  </mergeCells>
  <hyperlinks>
    <hyperlink r:id="rId1" ref="B4"/>
    <hyperlink r:id="rId2" ref="B5"/>
  </hyperlin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47.38"/>
    <col customWidth="1" min="3" max="3" width="13.63"/>
    <col customWidth="1" min="5" max="7" width="14.25"/>
    <col customWidth="1" min="8" max="8" width="28.25"/>
    <col customWidth="1" min="11" max="11" width="14.25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</row>
    <row r="4" ht="41.25" customHeight="1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</row>
    <row r="5" ht="18.75" customHeight="1">
      <c r="A5" s="1"/>
      <c r="B5" s="6" t="s">
        <v>25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26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27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</row>
    <row r="6" ht="18.75" customHeight="1">
      <c r="A6" s="1"/>
      <c r="B6" s="7" t="s">
        <v>28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</row>
    <row r="7" ht="18.75" customHeight="1">
      <c r="A7" s="32"/>
      <c r="B7" s="32"/>
      <c r="C7" s="33"/>
      <c r="D7" s="34"/>
      <c r="E7" s="32"/>
      <c r="F7" s="32"/>
      <c r="G7" s="32"/>
      <c r="H7" s="32"/>
      <c r="I7" s="32"/>
      <c r="J7" s="34"/>
      <c r="K7" s="32"/>
      <c r="L7" s="32"/>
      <c r="M7" s="32"/>
      <c r="N7" s="32"/>
      <c r="O7" s="32"/>
      <c r="P7" s="34"/>
      <c r="Q7" s="34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</row>
    <row r="8" ht="36.75" customHeight="1">
      <c r="A8" s="32"/>
      <c r="B8" s="35" t="s">
        <v>29</v>
      </c>
      <c r="C8" s="36" t="s">
        <v>30</v>
      </c>
      <c r="D8" s="34"/>
      <c r="E8" s="37" t="s">
        <v>31</v>
      </c>
      <c r="F8" s="38"/>
      <c r="G8" s="38"/>
      <c r="H8" s="38"/>
      <c r="I8" s="39"/>
      <c r="J8" s="34"/>
      <c r="K8" s="32"/>
      <c r="L8" s="32"/>
      <c r="M8" s="32"/>
      <c r="N8" s="32"/>
      <c r="O8" s="32"/>
      <c r="P8" s="34"/>
      <c r="Q8" s="34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</row>
    <row r="9">
      <c r="A9" s="40"/>
      <c r="B9" s="41" t="s">
        <v>32</v>
      </c>
      <c r="C9" s="42">
        <v>5.0</v>
      </c>
      <c r="D9" s="34"/>
      <c r="E9" s="43" t="s">
        <v>33</v>
      </c>
      <c r="F9" s="43" t="s">
        <v>30</v>
      </c>
      <c r="G9" s="34"/>
      <c r="H9" s="44" t="s">
        <v>34</v>
      </c>
      <c r="I9" s="45"/>
      <c r="J9" s="34"/>
      <c r="K9" s="40"/>
      <c r="L9" s="31"/>
      <c r="M9" s="31"/>
      <c r="N9" s="34"/>
      <c r="O9" s="34"/>
      <c r="P9" s="34"/>
      <c r="Q9" s="34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</row>
    <row r="10">
      <c r="A10" s="40"/>
      <c r="B10" s="41" t="s">
        <v>35</v>
      </c>
      <c r="C10" s="42">
        <v>5.0</v>
      </c>
      <c r="D10" s="31"/>
      <c r="E10" s="46" t="s">
        <v>36</v>
      </c>
      <c r="F10" s="47">
        <v>700.0</v>
      </c>
      <c r="G10" s="34"/>
      <c r="H10" s="46" t="s">
        <v>37</v>
      </c>
      <c r="I10" s="47">
        <v>210.0</v>
      </c>
      <c r="J10" s="34"/>
      <c r="K10" s="40"/>
      <c r="L10" s="31"/>
      <c r="M10" s="31"/>
      <c r="N10" s="34"/>
      <c r="O10" s="34"/>
      <c r="P10" s="34"/>
      <c r="Q10" s="34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</row>
    <row r="11">
      <c r="A11" s="40"/>
      <c r="B11" s="41" t="s">
        <v>38</v>
      </c>
      <c r="C11" s="42">
        <v>5.0</v>
      </c>
      <c r="D11" s="31"/>
      <c r="E11" s="46" t="s">
        <v>39</v>
      </c>
      <c r="F11" s="47">
        <v>2000.0</v>
      </c>
      <c r="G11" s="31"/>
      <c r="H11" s="46" t="s">
        <v>40</v>
      </c>
      <c r="I11" s="47">
        <v>180.0</v>
      </c>
      <c r="J11" s="34"/>
      <c r="K11" s="40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</row>
    <row r="12">
      <c r="A12" s="40"/>
      <c r="B12" s="41" t="s">
        <v>41</v>
      </c>
      <c r="C12" s="48">
        <v>10000.0</v>
      </c>
      <c r="D12" s="31"/>
      <c r="E12" s="46" t="s">
        <v>42</v>
      </c>
      <c r="F12" s="47">
        <v>1500.0</v>
      </c>
      <c r="G12" s="31"/>
      <c r="H12" s="46" t="s">
        <v>43</v>
      </c>
      <c r="I12" s="49">
        <f>SUM(I9:I11)</f>
        <v>390</v>
      </c>
      <c r="J12" s="34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</row>
    <row r="13">
      <c r="A13" s="40"/>
      <c r="B13" s="41" t="s">
        <v>44</v>
      </c>
      <c r="C13" s="48">
        <v>12000.0</v>
      </c>
      <c r="D13" s="31"/>
      <c r="E13" s="46" t="s">
        <v>43</v>
      </c>
      <c r="F13" s="49">
        <f>SUM(F10:F12)</f>
        <v>4200</v>
      </c>
      <c r="G13" s="31"/>
      <c r="H13" s="50"/>
      <c r="I13" s="50"/>
      <c r="J13" s="34"/>
      <c r="K13" s="31"/>
      <c r="L13" s="34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</row>
    <row r="14">
      <c r="A14" s="40"/>
      <c r="B14" s="41" t="s">
        <v>45</v>
      </c>
      <c r="C14" s="48">
        <v>15000.0</v>
      </c>
      <c r="D14" s="31"/>
      <c r="E14" s="51"/>
      <c r="F14" s="52"/>
      <c r="G14" s="31"/>
      <c r="H14" s="53"/>
      <c r="I14" s="54"/>
      <c r="J14" s="34"/>
      <c r="K14" s="31"/>
      <c r="L14" s="34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</row>
    <row r="15" ht="27.0" customHeight="1">
      <c r="A15" s="40"/>
      <c r="B15" s="40"/>
      <c r="C15" s="55"/>
      <c r="D15" s="31"/>
      <c r="E15" s="34"/>
      <c r="F15" s="34"/>
      <c r="G15" s="34"/>
      <c r="H15" s="46" t="s">
        <v>46</v>
      </c>
      <c r="I15" s="47">
        <v>300.0</v>
      </c>
      <c r="J15" s="34"/>
      <c r="K15" s="31"/>
      <c r="L15" s="34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</row>
    <row r="16">
      <c r="A16" s="40"/>
      <c r="B16" s="41" t="s">
        <v>47</v>
      </c>
      <c r="C16" s="56">
        <f>F13+I12</f>
        <v>4590</v>
      </c>
      <c r="D16" s="31"/>
      <c r="E16" s="34"/>
      <c r="F16" s="34"/>
      <c r="G16" s="34"/>
      <c r="H16" s="57"/>
      <c r="I16" s="58"/>
      <c r="J16" s="34"/>
      <c r="K16" s="31"/>
      <c r="L16" s="34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</row>
    <row r="17">
      <c r="A17" s="40"/>
      <c r="B17" s="41" t="s">
        <v>48</v>
      </c>
      <c r="C17" s="48">
        <v>2000.0</v>
      </c>
      <c r="D17" s="31"/>
      <c r="E17" s="57"/>
      <c r="F17" s="59"/>
      <c r="G17" s="31"/>
      <c r="H17" s="57"/>
      <c r="I17" s="58"/>
      <c r="J17" s="34"/>
      <c r="K17" s="31"/>
      <c r="L17" s="34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</row>
    <row r="18">
      <c r="A18" s="40"/>
      <c r="B18" s="41" t="s">
        <v>11</v>
      </c>
      <c r="C18" s="48">
        <v>3500.0</v>
      </c>
      <c r="D18" s="31"/>
      <c r="E18" s="57"/>
      <c r="F18" s="59"/>
      <c r="G18" s="31"/>
      <c r="H18" s="50"/>
      <c r="I18" s="50"/>
      <c r="J18" s="34"/>
      <c r="K18" s="31"/>
      <c r="L18" s="34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</row>
    <row r="19">
      <c r="A19" s="40"/>
      <c r="B19" s="41" t="s">
        <v>13</v>
      </c>
      <c r="C19" s="48">
        <v>1000.0</v>
      </c>
      <c r="D19" s="40"/>
      <c r="E19" s="57"/>
      <c r="F19" s="58"/>
      <c r="G19" s="31"/>
      <c r="H19" s="34"/>
      <c r="I19" s="34"/>
      <c r="J19" s="34"/>
      <c r="K19" s="31"/>
      <c r="L19" s="34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</row>
    <row r="20" ht="19.5" customHeight="1">
      <c r="A20" s="40"/>
      <c r="B20" s="40"/>
      <c r="C20" s="55"/>
      <c r="D20" s="31"/>
      <c r="E20" s="31"/>
      <c r="F20" s="31"/>
      <c r="G20" s="31"/>
      <c r="H20" s="34"/>
      <c r="I20" s="34"/>
      <c r="J20" s="34"/>
      <c r="K20" s="31"/>
      <c r="L20" s="34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</row>
    <row r="21">
      <c r="A21" s="40"/>
      <c r="B21" s="41" t="s">
        <v>49</v>
      </c>
      <c r="C21" s="60">
        <v>1.0</v>
      </c>
      <c r="D21" s="31"/>
      <c r="E21" s="34"/>
      <c r="F21" s="34"/>
      <c r="G21" s="34"/>
      <c r="H21" s="34"/>
      <c r="I21" s="34"/>
      <c r="J21" s="34"/>
      <c r="K21" s="31"/>
      <c r="L21" s="34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</row>
    <row r="22">
      <c r="A22" s="40"/>
      <c r="B22" s="41" t="s">
        <v>50</v>
      </c>
      <c r="C22" s="60">
        <v>0.4</v>
      </c>
      <c r="D22" s="31"/>
      <c r="E22" s="34"/>
      <c r="F22" s="34"/>
      <c r="G22" s="34"/>
      <c r="H22" s="34"/>
      <c r="I22" s="34"/>
      <c r="J22" s="34"/>
      <c r="K22" s="31"/>
      <c r="L22" s="34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</row>
    <row r="23">
      <c r="A23" s="40"/>
      <c r="B23" s="41" t="s">
        <v>17</v>
      </c>
      <c r="C23" s="60">
        <v>0.5</v>
      </c>
      <c r="D23" s="31"/>
      <c r="E23" s="31"/>
      <c r="F23" s="31"/>
      <c r="G23" s="31"/>
      <c r="H23" s="31"/>
      <c r="I23" s="31"/>
      <c r="J23" s="34"/>
      <c r="K23" s="31"/>
      <c r="L23" s="34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</row>
    <row r="24">
      <c r="A24" s="40"/>
      <c r="B24" s="61" t="s">
        <v>18</v>
      </c>
      <c r="C24" s="60">
        <v>0.4</v>
      </c>
      <c r="D24" s="31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</row>
    <row r="25">
      <c r="A25" s="40"/>
      <c r="B25" s="41"/>
      <c r="C25" s="62"/>
      <c r="D25" s="31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</row>
    <row r="26">
      <c r="A26" s="40"/>
      <c r="B26" s="41" t="s">
        <v>51</v>
      </c>
      <c r="C26" s="42">
        <v>2.1</v>
      </c>
      <c r="D26" s="31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</row>
    <row r="27">
      <c r="A27" s="40"/>
      <c r="B27" s="41" t="s">
        <v>20</v>
      </c>
      <c r="C27" s="60">
        <v>0.03</v>
      </c>
      <c r="D27" s="31"/>
      <c r="E27" s="31"/>
      <c r="F27" s="31"/>
      <c r="G27" s="31"/>
      <c r="H27" s="31"/>
      <c r="I27" s="31"/>
      <c r="J27" s="34"/>
      <c r="K27" s="31"/>
      <c r="L27" s="34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</row>
    <row r="28" ht="15.75" customHeight="1">
      <c r="A28" s="40"/>
      <c r="B28" s="41" t="s">
        <v>21</v>
      </c>
      <c r="C28" s="60">
        <v>0.03</v>
      </c>
      <c r="D28" s="58"/>
      <c r="E28" s="31"/>
      <c r="F28" s="31"/>
      <c r="G28" s="31"/>
      <c r="H28" s="58"/>
      <c r="I28" s="58"/>
      <c r="J28" s="34"/>
      <c r="K28" s="31"/>
      <c r="L28" s="34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</row>
    <row r="29" ht="15.75" customHeight="1">
      <c r="A29" s="63"/>
      <c r="B29" s="63"/>
      <c r="C29" s="64"/>
      <c r="D29" s="58"/>
      <c r="E29" s="31"/>
      <c r="F29" s="31"/>
      <c r="G29" s="31"/>
      <c r="H29" s="58"/>
      <c r="I29" s="58"/>
      <c r="J29" s="34"/>
      <c r="K29" s="31"/>
      <c r="L29" s="34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</row>
    <row r="30">
      <c r="A30" s="32"/>
      <c r="B30" s="65" t="s">
        <v>52</v>
      </c>
      <c r="C30" s="39"/>
      <c r="D30" s="66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</row>
    <row r="31">
      <c r="A31" s="40"/>
      <c r="B31" s="41" t="s">
        <v>53</v>
      </c>
      <c r="C31" s="60">
        <v>0.5</v>
      </c>
      <c r="D31" s="67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</row>
    <row r="32">
      <c r="A32" s="40"/>
      <c r="B32" s="41" t="s">
        <v>54</v>
      </c>
      <c r="C32" s="60">
        <v>0.5</v>
      </c>
      <c r="D32" s="67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</row>
    <row r="33">
      <c r="A33" s="40"/>
      <c r="B33" s="41" t="s">
        <v>55</v>
      </c>
      <c r="C33" s="60">
        <v>0.12</v>
      </c>
      <c r="D33" s="67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</row>
    <row r="34">
      <c r="A34" s="34"/>
      <c r="B34" s="34"/>
      <c r="C34" s="34"/>
      <c r="D34" s="67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</row>
    <row r="35">
      <c r="A35" s="32"/>
      <c r="B35" s="65" t="s">
        <v>56</v>
      </c>
      <c r="C35" s="39"/>
      <c r="D35" s="66"/>
      <c r="E35" s="32"/>
      <c r="F35" s="32"/>
      <c r="G35" s="32"/>
      <c r="H35" s="32"/>
      <c r="I35" s="32"/>
      <c r="J35" s="32"/>
      <c r="K35" s="32"/>
      <c r="L35" s="32"/>
      <c r="M35" s="32"/>
      <c r="N35" s="34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</row>
    <row r="36">
      <c r="A36" s="64"/>
      <c r="B36" s="68" t="s">
        <v>57</v>
      </c>
      <c r="C36" s="69">
        <v>0.9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</row>
    <row r="37">
      <c r="A37" s="64"/>
      <c r="B37" s="68" t="s">
        <v>58</v>
      </c>
      <c r="C37" s="69">
        <v>0.85</v>
      </c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</row>
    <row r="38">
      <c r="A38" s="64"/>
      <c r="B38" s="68" t="s">
        <v>59</v>
      </c>
      <c r="C38" s="69">
        <v>0.75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</row>
    <row r="39">
      <c r="A39" s="64"/>
      <c r="B39" s="68" t="s">
        <v>60</v>
      </c>
      <c r="C39" s="69">
        <v>0.55</v>
      </c>
      <c r="D39" s="31"/>
      <c r="E39" s="31"/>
      <c r="F39" s="31"/>
      <c r="G39" s="31"/>
      <c r="H39" s="31"/>
      <c r="I39" s="31"/>
      <c r="J39" s="34"/>
      <c r="K39" s="31"/>
      <c r="L39" s="34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</row>
    <row r="40">
      <c r="A40" s="64"/>
      <c r="B40" s="68" t="s">
        <v>61</v>
      </c>
      <c r="C40" s="69">
        <v>0.55</v>
      </c>
      <c r="D40" s="31"/>
      <c r="E40" s="31"/>
      <c r="F40" s="31"/>
      <c r="G40" s="31"/>
      <c r="H40" s="31"/>
      <c r="I40" s="31"/>
      <c r="J40" s="34"/>
      <c r="K40" s="31"/>
      <c r="L40" s="34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</row>
    <row r="41">
      <c r="A41" s="64"/>
      <c r="B41" s="68" t="s">
        <v>62</v>
      </c>
      <c r="C41" s="69">
        <v>0.7</v>
      </c>
      <c r="D41" s="31"/>
      <c r="E41" s="31"/>
      <c r="F41" s="31"/>
      <c r="G41" s="31"/>
      <c r="H41" s="31"/>
      <c r="I41" s="31"/>
      <c r="J41" s="34"/>
      <c r="K41" s="31"/>
      <c r="L41" s="34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</row>
    <row r="42">
      <c r="A42" s="64"/>
      <c r="B42" s="68" t="s">
        <v>63</v>
      </c>
      <c r="C42" s="69">
        <v>0.6</v>
      </c>
      <c r="D42" s="31"/>
      <c r="E42" s="31"/>
      <c r="F42" s="31"/>
      <c r="G42" s="31"/>
      <c r="H42" s="31"/>
      <c r="I42" s="31"/>
      <c r="J42" s="34"/>
      <c r="K42" s="31"/>
      <c r="L42" s="34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</row>
    <row r="43">
      <c r="A43" s="64"/>
      <c r="B43" s="68" t="s">
        <v>64</v>
      </c>
      <c r="C43" s="69">
        <v>0.55</v>
      </c>
      <c r="D43" s="31"/>
      <c r="E43" s="31"/>
      <c r="F43" s="31"/>
      <c r="G43" s="31"/>
      <c r="H43" s="31"/>
      <c r="I43" s="31"/>
      <c r="J43" s="34"/>
      <c r="K43" s="31"/>
      <c r="L43" s="34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</row>
    <row r="44">
      <c r="A44" s="64"/>
      <c r="B44" s="68" t="s">
        <v>65</v>
      </c>
      <c r="C44" s="69">
        <v>0.45</v>
      </c>
      <c r="D44" s="31"/>
      <c r="E44" s="31"/>
      <c r="F44" s="31"/>
      <c r="G44" s="31"/>
      <c r="H44" s="31"/>
      <c r="I44" s="31"/>
      <c r="J44" s="34"/>
      <c r="K44" s="31"/>
      <c r="L44" s="34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</row>
    <row r="45">
      <c r="A45" s="64"/>
      <c r="B45" s="68" t="s">
        <v>66</v>
      </c>
      <c r="C45" s="69">
        <v>0.45</v>
      </c>
      <c r="D45" s="31"/>
      <c r="E45" s="31"/>
      <c r="F45" s="31"/>
      <c r="G45" s="31"/>
      <c r="H45" s="31"/>
      <c r="I45" s="31"/>
      <c r="J45" s="34"/>
      <c r="K45" s="31"/>
      <c r="L45" s="34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</row>
    <row r="46">
      <c r="A46" s="64"/>
      <c r="B46" s="68" t="s">
        <v>67</v>
      </c>
      <c r="C46" s="69">
        <v>0.6</v>
      </c>
      <c r="D46" s="31"/>
      <c r="E46" s="31"/>
      <c r="F46" s="31"/>
      <c r="G46" s="31"/>
      <c r="H46" s="31"/>
      <c r="I46" s="31"/>
      <c r="J46" s="34"/>
      <c r="K46" s="31"/>
      <c r="L46" s="34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</row>
    <row r="47">
      <c r="A47" s="64"/>
      <c r="B47" s="68" t="s">
        <v>68</v>
      </c>
      <c r="C47" s="69">
        <v>0.85</v>
      </c>
      <c r="D47" s="31"/>
      <c r="E47" s="31"/>
      <c r="F47" s="31"/>
      <c r="G47" s="31"/>
      <c r="H47" s="31"/>
      <c r="I47" s="31"/>
      <c r="J47" s="34"/>
      <c r="K47" s="31"/>
      <c r="L47" s="34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</row>
    <row r="49">
      <c r="B49" s="41" t="s">
        <v>69</v>
      </c>
      <c r="C49" s="48">
        <v>27000.0</v>
      </c>
    </row>
    <row r="50">
      <c r="B50" s="41" t="s">
        <v>70</v>
      </c>
      <c r="C50" s="48">
        <v>190000.0</v>
      </c>
    </row>
    <row r="52">
      <c r="A52" s="70"/>
      <c r="B52" s="70" t="s">
        <v>71</v>
      </c>
      <c r="C52" s="64"/>
      <c r="D52" s="58"/>
      <c r="E52" s="31"/>
      <c r="F52" s="31"/>
      <c r="G52" s="31"/>
      <c r="H52" s="58"/>
      <c r="I52" s="58"/>
      <c r="J52" s="34"/>
      <c r="K52" s="31"/>
      <c r="L52" s="34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</row>
    <row r="53" ht="15.75" customHeight="1">
      <c r="A53" s="63"/>
      <c r="B53" s="63"/>
      <c r="C53" s="64"/>
      <c r="D53" s="58"/>
      <c r="E53" s="31"/>
      <c r="F53" s="31"/>
      <c r="G53" s="31"/>
      <c r="H53" s="58"/>
      <c r="I53" s="58"/>
      <c r="J53" s="34"/>
      <c r="K53" s="37" t="s">
        <v>72</v>
      </c>
      <c r="L53" s="38"/>
      <c r="M53" s="38"/>
      <c r="N53" s="38"/>
      <c r="O53" s="38"/>
      <c r="P53" s="38"/>
      <c r="Q53" s="39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</row>
    <row r="54">
      <c r="A54" s="71"/>
      <c r="B54" s="72" t="s">
        <v>73</v>
      </c>
      <c r="C54" s="73" t="s">
        <v>74</v>
      </c>
      <c r="D54" s="73" t="s">
        <v>75</v>
      </c>
      <c r="E54" s="73" t="s">
        <v>76</v>
      </c>
      <c r="F54" s="73" t="s">
        <v>77</v>
      </c>
      <c r="G54" s="73" t="s">
        <v>78</v>
      </c>
      <c r="H54" s="74" t="s">
        <v>79</v>
      </c>
      <c r="I54" s="74" t="s">
        <v>80</v>
      </c>
      <c r="J54" s="34"/>
      <c r="K54" s="73" t="s">
        <v>81</v>
      </c>
      <c r="L54" s="73" t="s">
        <v>82</v>
      </c>
      <c r="M54" s="73" t="s">
        <v>83</v>
      </c>
      <c r="N54" s="73" t="s">
        <v>84</v>
      </c>
      <c r="O54" s="73" t="s">
        <v>85</v>
      </c>
      <c r="P54" s="73" t="s">
        <v>86</v>
      </c>
      <c r="Q54" s="73" t="s">
        <v>87</v>
      </c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</row>
    <row r="55">
      <c r="A55" s="71"/>
      <c r="B55" s="72" t="s">
        <v>88</v>
      </c>
      <c r="C55" s="75">
        <v>1.0</v>
      </c>
      <c r="D55" s="76">
        <v>100000.0</v>
      </c>
      <c r="E55" s="77" t="s">
        <v>89</v>
      </c>
      <c r="F55" s="45">
        <v>20.58</v>
      </c>
      <c r="G55" s="78">
        <v>0.005</v>
      </c>
      <c r="H55" s="45" t="s">
        <v>90</v>
      </c>
      <c r="I55" s="79">
        <v>44962.0</v>
      </c>
      <c r="J55" s="34"/>
      <c r="K55" s="80">
        <f>Opex!P56/12/C55</f>
        <v>123238.05</v>
      </c>
      <c r="L55" s="80">
        <f>Opex!AC56/12/C55</f>
        <v>143517.7554</v>
      </c>
      <c r="M55" s="80">
        <f>Opex!AP56/12/C55</f>
        <v>146401.4409</v>
      </c>
      <c r="N55" s="80">
        <f>Opex!BC56/12/C55</f>
        <v>149041.8627</v>
      </c>
      <c r="O55" s="80">
        <f>Opex!BP56/12/C55</f>
        <v>151638.2956</v>
      </c>
      <c r="P55" s="80">
        <f>Opex!CC56/12/C55</f>
        <v>154248.2071</v>
      </c>
      <c r="Q55" s="80">
        <f>Opex!CP56/12/C55</f>
        <v>156751.8183</v>
      </c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</row>
    <row r="56">
      <c r="A56" s="71"/>
      <c r="B56" s="72" t="s">
        <v>91</v>
      </c>
      <c r="C56" s="75">
        <v>1.0</v>
      </c>
      <c r="D56" s="76">
        <v>70000.0</v>
      </c>
      <c r="E56" s="77" t="s">
        <v>89</v>
      </c>
      <c r="F56" s="45">
        <v>20.58</v>
      </c>
      <c r="G56" s="78">
        <v>0.002</v>
      </c>
      <c r="H56" s="45" t="s">
        <v>90</v>
      </c>
      <c r="I56" s="79">
        <v>44962.0</v>
      </c>
      <c r="J56" s="34"/>
      <c r="K56" s="80">
        <f>Opex!P57/8/C56</f>
        <v>83942.83</v>
      </c>
      <c r="L56" s="80">
        <f>Opex!AC57/12/C56</f>
        <v>87407.10216</v>
      </c>
      <c r="M56" s="80">
        <f>Opex!AP57/12/C56</f>
        <v>88560.57634</v>
      </c>
      <c r="N56" s="80">
        <f>Opex!BC57/12/C56</f>
        <v>89616.74508</v>
      </c>
      <c r="O56" s="80">
        <f>Opex!BP57/12/C56</f>
        <v>90655.31824</v>
      </c>
      <c r="P56" s="80">
        <f>Opex!CC57/12/C56</f>
        <v>91699.28282</v>
      </c>
      <c r="Q56" s="80">
        <f>Opex!CP57/12/C56</f>
        <v>92700.72733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</row>
    <row r="57">
      <c r="A57" s="71"/>
      <c r="B57" s="72" t="s">
        <v>92</v>
      </c>
      <c r="C57" s="75">
        <v>1.0</v>
      </c>
      <c r="D57" s="76">
        <v>20000.0</v>
      </c>
      <c r="E57" s="77" t="s">
        <v>89</v>
      </c>
      <c r="F57" s="45">
        <v>20.58</v>
      </c>
      <c r="G57" s="74" t="s">
        <v>89</v>
      </c>
      <c r="H57" s="79"/>
      <c r="I57" s="79">
        <v>44962.0</v>
      </c>
      <c r="J57" s="34"/>
      <c r="K57" s="80">
        <f>Opex!P58/8/C57</f>
        <v>20000</v>
      </c>
      <c r="L57" s="80">
        <f>Opex!AC58/12/C57</f>
        <v>20000</v>
      </c>
      <c r="M57" s="80">
        <f>Opex!AP58/12/C57</f>
        <v>20000</v>
      </c>
      <c r="N57" s="80">
        <f>Opex!BC58/12/C57</f>
        <v>20000</v>
      </c>
      <c r="O57" s="80">
        <f>Opex!BP58/12/C57</f>
        <v>20000</v>
      </c>
      <c r="P57" s="80">
        <f>Opex!CC58/12/C57</f>
        <v>20000</v>
      </c>
      <c r="Q57" s="80">
        <f>Opex!CP58/12/C57</f>
        <v>20000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</row>
    <row r="58">
      <c r="A58" s="71"/>
      <c r="B58" s="72" t="s">
        <v>93</v>
      </c>
      <c r="C58" s="75">
        <v>2.0</v>
      </c>
      <c r="D58" s="76">
        <f>E58*F58</f>
        <v>30420</v>
      </c>
      <c r="E58" s="76">
        <v>2000.0</v>
      </c>
      <c r="F58" s="81">
        <v>15.21</v>
      </c>
      <c r="G58" s="78">
        <v>0.002</v>
      </c>
      <c r="H58" s="45" t="s">
        <v>90</v>
      </c>
      <c r="I58" s="79">
        <v>44959.0</v>
      </c>
      <c r="J58" s="34"/>
      <c r="K58" s="80">
        <f>Opex!P59/6/C58</f>
        <v>49257.10667</v>
      </c>
      <c r="L58" s="80">
        <f>Opex!AC59/12/C58</f>
        <v>47823.76883</v>
      </c>
      <c r="M58" s="80">
        <f>Opex!AP59/12/C58</f>
        <v>48977.24301</v>
      </c>
      <c r="N58" s="80">
        <f>Opex!BC59/12/C58</f>
        <v>50033.41175</v>
      </c>
      <c r="O58" s="80">
        <f>Opex!BP59/12/C58</f>
        <v>51071.9849</v>
      </c>
      <c r="P58" s="80">
        <f>Opex!CC59/12/C58</f>
        <v>52115.94949</v>
      </c>
      <c r="Q58" s="80">
        <f>Opex!CP59/12/C58</f>
        <v>53117.394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</row>
    <row r="59">
      <c r="A59" s="71"/>
      <c r="B59" s="72" t="s">
        <v>94</v>
      </c>
      <c r="C59" s="75">
        <v>2.0</v>
      </c>
      <c r="D59" s="76">
        <v>60000.0</v>
      </c>
      <c r="E59" s="77" t="s">
        <v>89</v>
      </c>
      <c r="F59" s="45">
        <v>20.67</v>
      </c>
      <c r="G59" s="78">
        <v>0.002</v>
      </c>
      <c r="H59" s="45" t="s">
        <v>90</v>
      </c>
      <c r="I59" s="79">
        <v>44962.0</v>
      </c>
      <c r="J59" s="34"/>
      <c r="K59" s="80">
        <f>Opex!P60/8/C59</f>
        <v>66971.415</v>
      </c>
      <c r="L59" s="80">
        <f>Opex!AC60/12/C59</f>
        <v>68703.55108</v>
      </c>
      <c r="M59" s="80">
        <f>Opex!AP60/12/C59</f>
        <v>69280.28817</v>
      </c>
      <c r="N59" s="80">
        <f>Opex!BC60/12/C59</f>
        <v>69808.37254</v>
      </c>
      <c r="O59" s="80">
        <f>Opex!BP60/12/C59</f>
        <v>70327.65912</v>
      </c>
      <c r="P59" s="80">
        <f>Opex!CC60/12/C59</f>
        <v>70849.64141</v>
      </c>
      <c r="Q59" s="80">
        <f>Opex!CP60/12/C59</f>
        <v>71350.36367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</row>
    <row r="60">
      <c r="A60" s="71"/>
      <c r="B60" s="72" t="s">
        <v>95</v>
      </c>
      <c r="C60" s="75">
        <v>1.0</v>
      </c>
      <c r="D60" s="76">
        <v>10000.0</v>
      </c>
      <c r="E60" s="77" t="s">
        <v>89</v>
      </c>
      <c r="F60" s="74" t="s">
        <v>96</v>
      </c>
      <c r="G60" s="74" t="s">
        <v>89</v>
      </c>
      <c r="H60" s="74"/>
      <c r="I60" s="74" t="s">
        <v>96</v>
      </c>
      <c r="J60" s="34"/>
      <c r="K60" s="80">
        <f>Opex!P61/8/C60</f>
        <v>10000</v>
      </c>
      <c r="L60" s="80">
        <f>Opex!AC61/12/C60</f>
        <v>10000</v>
      </c>
      <c r="M60" s="80">
        <f>Opex!AP61/12/C60</f>
        <v>10000</v>
      </c>
      <c r="N60" s="80">
        <f>Opex!BC61/12/C60</f>
        <v>10000</v>
      </c>
      <c r="O60" s="80">
        <f>Opex!BP61/12/C60</f>
        <v>10000</v>
      </c>
      <c r="P60" s="80">
        <f>Opex!CC61/12/C60</f>
        <v>10000</v>
      </c>
      <c r="Q60" s="80">
        <f>Opex!CP61/12/C60</f>
        <v>10000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</row>
    <row r="61">
      <c r="A61" s="71"/>
      <c r="B61" s="72" t="s">
        <v>97</v>
      </c>
      <c r="C61" s="75">
        <v>1.0</v>
      </c>
      <c r="D61" s="76">
        <v>30000.0</v>
      </c>
      <c r="E61" s="77" t="s">
        <v>89</v>
      </c>
      <c r="F61" s="74" t="s">
        <v>96</v>
      </c>
      <c r="G61" s="74" t="s">
        <v>89</v>
      </c>
      <c r="H61" s="74"/>
      <c r="I61" s="74" t="s">
        <v>96</v>
      </c>
      <c r="J61" s="34"/>
      <c r="K61" s="80">
        <f>Opex!P62/8/C61</f>
        <v>30000</v>
      </c>
      <c r="L61" s="80">
        <f>Opex!AC62/12/C61</f>
        <v>30000</v>
      </c>
      <c r="M61" s="80">
        <f>Opex!AP62/12/C61</f>
        <v>30000</v>
      </c>
      <c r="N61" s="80">
        <f>Opex!BC62/12/C61</f>
        <v>30000</v>
      </c>
      <c r="O61" s="80">
        <f>Opex!BP62/12/C61</f>
        <v>30000</v>
      </c>
      <c r="P61" s="80">
        <f>Opex!CC62/12/C61</f>
        <v>30000</v>
      </c>
      <c r="Q61" s="80">
        <f>Opex!CP62/12/C61</f>
        <v>30000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</row>
    <row r="62">
      <c r="A62" s="71"/>
      <c r="B62" s="72" t="s">
        <v>98</v>
      </c>
      <c r="C62" s="75">
        <v>6.0</v>
      </c>
      <c r="D62" s="76">
        <f t="shared" ref="D62:D70" si="1">E62*F62</f>
        <v>34983</v>
      </c>
      <c r="E62" s="76">
        <v>2300.0</v>
      </c>
      <c r="F62" s="81">
        <v>15.21</v>
      </c>
      <c r="G62" s="78">
        <v>0.002</v>
      </c>
      <c r="H62" s="45" t="s">
        <v>99</v>
      </c>
      <c r="I62" s="79">
        <v>44959.0</v>
      </c>
      <c r="J62" s="34"/>
      <c r="K62" s="80">
        <f>Opex!P13/6/C62</f>
        <v>43406.66667</v>
      </c>
      <c r="L62" s="80">
        <f>Opex!AC13/12/C62</f>
        <v>42601.031</v>
      </c>
      <c r="M62" s="80">
        <f>Opex!AP13/12/C62</f>
        <v>43182.69986</v>
      </c>
      <c r="N62" s="80">
        <f>Opex!BC13/12/C62</f>
        <v>43792.40917</v>
      </c>
      <c r="O62" s="80">
        <f>Opex!BP13/12/C62</f>
        <v>44409.80189</v>
      </c>
      <c r="P62" s="80">
        <f>Opex!CC13/12/C62</f>
        <v>45045.22552</v>
      </c>
      <c r="Q62" s="80">
        <f>Opex!CP13/12/C62</f>
        <v>45676.04755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</row>
    <row r="63">
      <c r="A63" s="71"/>
      <c r="B63" s="72" t="s">
        <v>100</v>
      </c>
      <c r="C63" s="75">
        <v>2.0</v>
      </c>
      <c r="D63" s="76">
        <f t="shared" si="1"/>
        <v>41067</v>
      </c>
      <c r="E63" s="76">
        <v>2700.0</v>
      </c>
      <c r="F63" s="81">
        <v>15.21</v>
      </c>
      <c r="G63" s="78">
        <v>0.002</v>
      </c>
      <c r="H63" s="45" t="s">
        <v>99</v>
      </c>
      <c r="I63" s="79">
        <v>44959.0</v>
      </c>
      <c r="J63" s="34"/>
      <c r="K63" s="80">
        <f>Opex!P14/6/C63</f>
        <v>49540</v>
      </c>
      <c r="L63" s="80">
        <f>Opex!AC14/12/C63</f>
        <v>48684.36433</v>
      </c>
      <c r="M63" s="80">
        <f>Opex!AP14/12/C63</f>
        <v>49266.03319</v>
      </c>
      <c r="N63" s="80">
        <f>Opex!BC14/12/C63</f>
        <v>49875.74251</v>
      </c>
      <c r="O63" s="80">
        <f>Opex!BP14/12/C63</f>
        <v>50493.13522</v>
      </c>
      <c r="P63" s="80">
        <f>Opex!CC14/12/C63</f>
        <v>51128.55886</v>
      </c>
      <c r="Q63" s="80">
        <f>Opex!CP14/12/C63</f>
        <v>51759.38088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</row>
    <row r="64">
      <c r="A64" s="71"/>
      <c r="B64" s="72" t="s">
        <v>101</v>
      </c>
      <c r="C64" s="75">
        <v>2.0</v>
      </c>
      <c r="D64" s="76">
        <f t="shared" si="1"/>
        <v>45630</v>
      </c>
      <c r="E64" s="76">
        <v>3000.0</v>
      </c>
      <c r="F64" s="81">
        <v>15.21</v>
      </c>
      <c r="G64" s="78">
        <v>0.002</v>
      </c>
      <c r="H64" s="45" t="s">
        <v>102</v>
      </c>
      <c r="I64" s="79">
        <v>44959.0</v>
      </c>
      <c r="J64" s="34"/>
      <c r="K64" s="80">
        <f>Opex!P36/6/C64</f>
        <v>47108.8</v>
      </c>
      <c r="L64" s="80">
        <f>Opex!AC36/12/C64</f>
        <v>46663.22152</v>
      </c>
      <c r="M64" s="80">
        <f>Opex!AP36/12/C64</f>
        <v>46723.89052</v>
      </c>
      <c r="N64" s="80">
        <f>Opex!BC36/12/C64</f>
        <v>46771.26022</v>
      </c>
      <c r="O64" s="80">
        <f>Opex!BP36/12/C64</f>
        <v>46815.9478</v>
      </c>
      <c r="P64" s="80">
        <f>Opex!CC36/12/C64</f>
        <v>46859.29432</v>
      </c>
      <c r="Q64" s="80">
        <f>Opex!CP36/12/C64</f>
        <v>46898.61766</v>
      </c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</row>
    <row r="65">
      <c r="A65" s="71"/>
      <c r="B65" s="72" t="s">
        <v>103</v>
      </c>
      <c r="C65" s="75">
        <v>4.0</v>
      </c>
      <c r="D65" s="76">
        <f t="shared" si="1"/>
        <v>53235</v>
      </c>
      <c r="E65" s="76">
        <v>3500.0</v>
      </c>
      <c r="F65" s="81">
        <v>15.21</v>
      </c>
      <c r="G65" s="78">
        <v>0.002</v>
      </c>
      <c r="H65" s="45" t="s">
        <v>104</v>
      </c>
      <c r="I65" s="79">
        <v>44959.0</v>
      </c>
      <c r="J65" s="34"/>
      <c r="K65" s="80">
        <f>Opex!P48/6/C65</f>
        <v>56092.16667</v>
      </c>
      <c r="L65" s="80">
        <f>Opex!AC48/12/C65</f>
        <v>55500.27624</v>
      </c>
      <c r="M65" s="80">
        <f>Opex!AP48/12/C65</f>
        <v>55632.98968</v>
      </c>
      <c r="N65" s="80">
        <f>Opex!BC48/12/C65</f>
        <v>55736.6109</v>
      </c>
      <c r="O65" s="80">
        <f>Opex!BP48/12/C65</f>
        <v>55834.36498</v>
      </c>
      <c r="P65" s="80">
        <f>Opex!CC48/12/C65</f>
        <v>55929.18549</v>
      </c>
      <c r="Q65" s="80">
        <f>Opex!CP48/12/C65</f>
        <v>56015.2053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</row>
    <row r="66">
      <c r="A66" s="71"/>
      <c r="B66" s="72" t="s">
        <v>105</v>
      </c>
      <c r="C66" s="75">
        <v>2.0</v>
      </c>
      <c r="D66" s="76">
        <f t="shared" si="1"/>
        <v>53235</v>
      </c>
      <c r="E66" s="76">
        <v>3500.0</v>
      </c>
      <c r="F66" s="81">
        <v>15.21</v>
      </c>
      <c r="G66" s="78">
        <v>0.002</v>
      </c>
      <c r="H66" s="45" t="s">
        <v>104</v>
      </c>
      <c r="I66" s="79">
        <v>44959.0</v>
      </c>
      <c r="J66" s="34"/>
      <c r="K66" s="80">
        <f>Opex!P49/6/C66</f>
        <v>56092.16667</v>
      </c>
      <c r="L66" s="80">
        <f>Opex!AC49/12/C66</f>
        <v>55500.27624</v>
      </c>
      <c r="M66" s="80">
        <f>Opex!AP49/12/C66</f>
        <v>55632.98968</v>
      </c>
      <c r="N66" s="80">
        <f>Opex!BC49/12/C66</f>
        <v>55736.6109</v>
      </c>
      <c r="O66" s="80">
        <f>Opex!BP49/12/C66</f>
        <v>55834.36498</v>
      </c>
      <c r="P66" s="80">
        <f>Opex!CC49/12/C66</f>
        <v>55929.18549</v>
      </c>
      <c r="Q66" s="80">
        <f>Opex!CP49/12/C66</f>
        <v>56015.2053</v>
      </c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</row>
    <row r="67">
      <c r="A67" s="71"/>
      <c r="B67" s="72" t="s">
        <v>106</v>
      </c>
      <c r="C67" s="75">
        <v>2.0</v>
      </c>
      <c r="D67" s="76">
        <f t="shared" si="1"/>
        <v>38025</v>
      </c>
      <c r="E67" s="76">
        <v>2500.0</v>
      </c>
      <c r="F67" s="81">
        <v>15.21</v>
      </c>
      <c r="G67" s="78">
        <v>0.002</v>
      </c>
      <c r="H67" s="45" t="s">
        <v>104</v>
      </c>
      <c r="I67" s="79">
        <v>44959.0</v>
      </c>
      <c r="J67" s="34"/>
      <c r="K67" s="80">
        <f>Opex!P50/6/C67</f>
        <v>40758.83333</v>
      </c>
      <c r="L67" s="80">
        <f>Opex!AC50/12/C67</f>
        <v>40291.94291</v>
      </c>
      <c r="M67" s="80">
        <f>Opex!AP50/12/C67</f>
        <v>40424.65635</v>
      </c>
      <c r="N67" s="80">
        <f>Opex!BC50/12/C67</f>
        <v>40528.27756</v>
      </c>
      <c r="O67" s="80">
        <f>Opex!BP50/12/C67</f>
        <v>40626.03165</v>
      </c>
      <c r="P67" s="80">
        <f>Opex!CC50/12/C67</f>
        <v>40720.85216</v>
      </c>
      <c r="Q67" s="80">
        <f>Opex!CP50/12/C67</f>
        <v>40806.87196</v>
      </c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</row>
    <row r="68">
      <c r="A68" s="71"/>
      <c r="B68" s="72" t="s">
        <v>107</v>
      </c>
      <c r="C68" s="75">
        <v>4.0</v>
      </c>
      <c r="D68" s="76">
        <f t="shared" si="1"/>
        <v>41067</v>
      </c>
      <c r="E68" s="76">
        <v>2700.0</v>
      </c>
      <c r="F68" s="81">
        <v>15.21</v>
      </c>
      <c r="G68" s="74" t="s">
        <v>89</v>
      </c>
      <c r="H68" s="79"/>
      <c r="I68" s="79">
        <v>44959.0</v>
      </c>
      <c r="J68" s="34"/>
      <c r="K68" s="80">
        <f>Opex!P63/6/C68</f>
        <v>41400</v>
      </c>
      <c r="L68" s="80">
        <f>Opex!AC63/12/C68</f>
        <v>41062.5</v>
      </c>
      <c r="M68" s="80">
        <f>Opex!AP63/12/C68</f>
        <v>41062.5</v>
      </c>
      <c r="N68" s="80">
        <f>Opex!BC63/12/C68</f>
        <v>41062.5</v>
      </c>
      <c r="O68" s="80">
        <f>Opex!BP63/12/C68</f>
        <v>41062.5</v>
      </c>
      <c r="P68" s="80">
        <f>Opex!CC63/12/C68</f>
        <v>41062.5</v>
      </c>
      <c r="Q68" s="80">
        <f>Opex!CP63/12/C68</f>
        <v>41062.5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</row>
    <row r="69">
      <c r="A69" s="71"/>
      <c r="B69" s="72" t="s">
        <v>108</v>
      </c>
      <c r="C69" s="75">
        <v>2.0</v>
      </c>
      <c r="D69" s="76">
        <f t="shared" si="1"/>
        <v>38025</v>
      </c>
      <c r="E69" s="76">
        <v>2500.0</v>
      </c>
      <c r="F69" s="81">
        <v>15.21</v>
      </c>
      <c r="G69" s="74" t="s">
        <v>89</v>
      </c>
      <c r="H69" s="79"/>
      <c r="I69" s="79">
        <v>44959.0</v>
      </c>
      <c r="J69" s="34"/>
      <c r="K69" s="80">
        <f>Opex!P64/6/C69</f>
        <v>38333.33333</v>
      </c>
      <c r="L69" s="80">
        <f>Opex!AC64/12/C69</f>
        <v>38020.83333</v>
      </c>
      <c r="M69" s="80">
        <f>Opex!AP64/12/C69</f>
        <v>38020.83333</v>
      </c>
      <c r="N69" s="80">
        <f>Opex!BC64/12/C69</f>
        <v>38020.83333</v>
      </c>
      <c r="O69" s="80">
        <f>Opex!BP64/12/C69</f>
        <v>38020.83333</v>
      </c>
      <c r="P69" s="80">
        <f>Opex!CC64/12/C69</f>
        <v>38020.83333</v>
      </c>
      <c r="Q69" s="80">
        <f>Opex!CP64/12/C69</f>
        <v>38020.83333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</row>
    <row r="70">
      <c r="A70" s="71"/>
      <c r="B70" s="72" t="s">
        <v>109</v>
      </c>
      <c r="C70" s="75">
        <v>2.0</v>
      </c>
      <c r="D70" s="76">
        <f t="shared" si="1"/>
        <v>53235</v>
      </c>
      <c r="E70" s="76">
        <v>3500.0</v>
      </c>
      <c r="F70" s="81">
        <v>15.21</v>
      </c>
      <c r="G70" s="78">
        <v>0.002</v>
      </c>
      <c r="H70" s="45" t="s">
        <v>110</v>
      </c>
      <c r="I70" s="79">
        <v>44959.0</v>
      </c>
      <c r="J70" s="34"/>
      <c r="K70" s="80">
        <f>Opex!P42/6/C70</f>
        <v>54221.06667</v>
      </c>
      <c r="L70" s="80">
        <f>Opex!AC42/12/C70</f>
        <v>53748.27743</v>
      </c>
      <c r="M70" s="80">
        <f>Opex!AP42/12/C70</f>
        <v>53778.61193</v>
      </c>
      <c r="N70" s="80">
        <f>Opex!BC42/12/C70</f>
        <v>53802.29678</v>
      </c>
      <c r="O70" s="80">
        <f>Opex!BP42/12/C70</f>
        <v>53824.64057</v>
      </c>
      <c r="P70" s="80">
        <f>Opex!CC42/12/C70</f>
        <v>53846.31383</v>
      </c>
      <c r="Q70" s="80">
        <f>Opex!CP42/12/C70</f>
        <v>53865.9755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</row>
    <row r="71" ht="11.25" customHeight="1">
      <c r="A71" s="63"/>
      <c r="B71" s="63"/>
      <c r="C71" s="64"/>
      <c r="D71" s="58"/>
      <c r="E71" s="31"/>
      <c r="F71" s="31"/>
      <c r="G71" s="31"/>
      <c r="H71" s="58"/>
      <c r="I71" s="58"/>
      <c r="J71" s="34"/>
      <c r="K71" s="31"/>
      <c r="L71" s="34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</row>
    <row r="72">
      <c r="A72" s="70"/>
      <c r="B72" s="70" t="s">
        <v>111</v>
      </c>
      <c r="C72" s="82"/>
      <c r="D72" s="59"/>
      <c r="E72" s="71"/>
      <c r="F72" s="71"/>
      <c r="G72" s="71"/>
      <c r="H72" s="40"/>
      <c r="I72" s="40"/>
      <c r="J72" s="34"/>
      <c r="K72" s="71"/>
      <c r="L72" s="34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</row>
    <row r="73" ht="14.25" customHeight="1">
      <c r="A73" s="63"/>
      <c r="B73" s="63"/>
      <c r="C73" s="64"/>
      <c r="D73" s="58"/>
      <c r="E73" s="31"/>
      <c r="F73" s="31"/>
      <c r="G73" s="31"/>
      <c r="H73" s="31"/>
      <c r="I73" s="31"/>
      <c r="J73" s="34"/>
      <c r="K73" s="37" t="s">
        <v>72</v>
      </c>
      <c r="L73" s="38"/>
      <c r="M73" s="38"/>
      <c r="N73" s="38"/>
      <c r="O73" s="38"/>
      <c r="P73" s="38"/>
      <c r="Q73" s="39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</row>
    <row r="74">
      <c r="A74" s="71"/>
      <c r="B74" s="72" t="s">
        <v>73</v>
      </c>
      <c r="C74" s="73" t="s">
        <v>74</v>
      </c>
      <c r="D74" s="73" t="s">
        <v>75</v>
      </c>
      <c r="E74" s="73" t="s">
        <v>76</v>
      </c>
      <c r="F74" s="73" t="s">
        <v>112</v>
      </c>
      <c r="G74" s="73" t="s">
        <v>78</v>
      </c>
      <c r="H74" s="74" t="s">
        <v>79</v>
      </c>
      <c r="I74" s="74" t="s">
        <v>80</v>
      </c>
      <c r="J74" s="34"/>
      <c r="K74" s="73" t="s">
        <v>81</v>
      </c>
      <c r="L74" s="73" t="s">
        <v>82</v>
      </c>
      <c r="M74" s="73" t="s">
        <v>83</v>
      </c>
      <c r="N74" s="73" t="s">
        <v>84</v>
      </c>
      <c r="O74" s="73" t="s">
        <v>85</v>
      </c>
      <c r="P74" s="73" t="s">
        <v>86</v>
      </c>
      <c r="Q74" s="73" t="s">
        <v>87</v>
      </c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</row>
    <row r="75">
      <c r="A75" s="57"/>
      <c r="B75" s="46" t="s">
        <v>113</v>
      </c>
      <c r="C75" s="47">
        <v>1.0</v>
      </c>
      <c r="D75" s="47">
        <v>100000.0</v>
      </c>
      <c r="E75" s="77" t="s">
        <v>89</v>
      </c>
      <c r="F75" s="45">
        <v>20.58</v>
      </c>
      <c r="G75" s="78">
        <v>0.005</v>
      </c>
      <c r="H75" s="45" t="s">
        <v>114</v>
      </c>
      <c r="I75" s="79">
        <v>44962.0</v>
      </c>
      <c r="J75" s="34"/>
      <c r="K75" s="80">
        <f>Opex!P21/6/C75</f>
        <v>115904.35</v>
      </c>
      <c r="L75" s="80">
        <f>Opex!AC21/12/C75</f>
        <v>114891.9899</v>
      </c>
      <c r="M75" s="80">
        <f>Opex!AP21/12/C75</f>
        <v>115762.2109</v>
      </c>
      <c r="N75" s="80">
        <f>Opex!BC21/12/C75</f>
        <v>116441.67</v>
      </c>
      <c r="O75" s="80">
        <f>Opex!BP21/12/C75</f>
        <v>117082.6575</v>
      </c>
      <c r="P75" s="80">
        <f>Opex!CC21/12/C75</f>
        <v>117704.4092</v>
      </c>
      <c r="Q75" s="80">
        <f>Opex!CP21/12/C75</f>
        <v>118268.4533</v>
      </c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</row>
    <row r="76">
      <c r="A76" s="57"/>
      <c r="B76" s="46" t="s">
        <v>115</v>
      </c>
      <c r="C76" s="47">
        <v>1.0</v>
      </c>
      <c r="D76" s="47">
        <v>80000.0</v>
      </c>
      <c r="E76" s="77" t="s">
        <v>89</v>
      </c>
      <c r="F76" s="45">
        <v>20.58</v>
      </c>
      <c r="G76" s="78">
        <v>0.005</v>
      </c>
      <c r="H76" s="45" t="s">
        <v>114</v>
      </c>
      <c r="I76" s="79">
        <v>44962.0</v>
      </c>
      <c r="J76" s="34"/>
      <c r="K76" s="80">
        <f>Opex!P22/6/C76</f>
        <v>86063.75</v>
      </c>
      <c r="L76" s="80">
        <f>Opex!AC22/12/C76</f>
        <v>85677.77394</v>
      </c>
      <c r="M76" s="80">
        <f>Opex!AP22/12/C76</f>
        <v>86009.55753</v>
      </c>
      <c r="N76" s="80">
        <f>Opex!BC22/12/C76</f>
        <v>86268.61058</v>
      </c>
      <c r="O76" s="80">
        <f>Opex!BP22/12/C76</f>
        <v>86512.99578</v>
      </c>
      <c r="P76" s="80">
        <f>Opex!CC22/12/C76</f>
        <v>86750.04706</v>
      </c>
      <c r="Q76" s="80">
        <f>Opex!CP22/12/C76</f>
        <v>86965.09658</v>
      </c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</row>
    <row r="77">
      <c r="A77" s="57"/>
      <c r="B77" s="46" t="s">
        <v>116</v>
      </c>
      <c r="C77" s="47">
        <v>2.0</v>
      </c>
      <c r="D77" s="76">
        <f t="shared" ref="D77:D79" si="2">E77*F77</f>
        <v>63882</v>
      </c>
      <c r="E77" s="76">
        <v>4200.0</v>
      </c>
      <c r="F77" s="81">
        <v>15.21</v>
      </c>
      <c r="G77" s="78">
        <v>0.002</v>
      </c>
      <c r="H77" s="45" t="s">
        <v>114</v>
      </c>
      <c r="I77" s="79">
        <v>44959.0</v>
      </c>
      <c r="J77" s="34"/>
      <c r="K77" s="80">
        <f>Opex!P23/6/C77</f>
        <v>70761.74</v>
      </c>
      <c r="L77" s="80">
        <f>Opex!AC23/12/C77</f>
        <v>69831.79597</v>
      </c>
      <c r="M77" s="80">
        <f>Opex!AP23/12/C77</f>
        <v>70179.88436</v>
      </c>
      <c r="N77" s="80">
        <f>Opex!BC23/12/C77</f>
        <v>70451.66801</v>
      </c>
      <c r="O77" s="80">
        <f>Opex!BP23/12/C77</f>
        <v>70708.063</v>
      </c>
      <c r="P77" s="80">
        <f>Opex!CC23/12/C77</f>
        <v>70956.76366</v>
      </c>
      <c r="Q77" s="80">
        <f>Opex!CP23/12/C77</f>
        <v>71182.38132</v>
      </c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</row>
    <row r="78">
      <c r="A78" s="57"/>
      <c r="B78" s="46" t="s">
        <v>117</v>
      </c>
      <c r="C78" s="47">
        <v>2.0</v>
      </c>
      <c r="D78" s="76">
        <f t="shared" si="2"/>
        <v>56277</v>
      </c>
      <c r="E78" s="76">
        <v>3700.0</v>
      </c>
      <c r="F78" s="81">
        <v>15.21</v>
      </c>
      <c r="G78" s="78">
        <v>0.002</v>
      </c>
      <c r="H78" s="45" t="s">
        <v>114</v>
      </c>
      <c r="I78" s="79">
        <v>44959.0</v>
      </c>
      <c r="J78" s="34"/>
      <c r="K78" s="80">
        <f>Opex!P24/6/C78</f>
        <v>63095.07333</v>
      </c>
      <c r="L78" s="80">
        <f>Opex!AC24/12/C78</f>
        <v>62227.6293</v>
      </c>
      <c r="M78" s="80">
        <f>Opex!AP24/12/C78</f>
        <v>62575.71769</v>
      </c>
      <c r="N78" s="80">
        <f>Opex!BC24/12/C78</f>
        <v>62847.50135</v>
      </c>
      <c r="O78" s="80">
        <f>Opex!BP24/12/C78</f>
        <v>63103.89634</v>
      </c>
      <c r="P78" s="80">
        <f>Opex!CC24/12/C78</f>
        <v>63352.59699</v>
      </c>
      <c r="Q78" s="80">
        <f>Opex!CP24/12/C78</f>
        <v>63578.21466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</row>
    <row r="79">
      <c r="A79" s="57"/>
      <c r="B79" s="46" t="s">
        <v>118</v>
      </c>
      <c r="C79" s="47">
        <v>2.0</v>
      </c>
      <c r="D79" s="76">
        <f t="shared" si="2"/>
        <v>41067</v>
      </c>
      <c r="E79" s="76">
        <v>2700.0</v>
      </c>
      <c r="F79" s="81">
        <v>15.21</v>
      </c>
      <c r="G79" s="78">
        <v>0.002</v>
      </c>
      <c r="H79" s="45" t="s">
        <v>114</v>
      </c>
      <c r="I79" s="79">
        <v>44959.0</v>
      </c>
      <c r="J79" s="34"/>
      <c r="K79" s="80">
        <f>Opex!P25/6/C79</f>
        <v>47761.74</v>
      </c>
      <c r="L79" s="80">
        <f>Opex!AC25/12/C79</f>
        <v>47019.29597</v>
      </c>
      <c r="M79" s="80">
        <f>Opex!AP25/12/C79</f>
        <v>47367.38436</v>
      </c>
      <c r="N79" s="80">
        <f>Opex!BC25/12/C79</f>
        <v>47639.16801</v>
      </c>
      <c r="O79" s="80">
        <f>Opex!BP25/12/C79</f>
        <v>47895.563</v>
      </c>
      <c r="P79" s="80">
        <f>Opex!CC25/12/C79</f>
        <v>48144.26366</v>
      </c>
      <c r="Q79" s="80">
        <f>Opex!CP25/12/C79</f>
        <v>48369.88132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</row>
    <row r="80">
      <c r="A80" s="57"/>
      <c r="B80" s="46" t="s">
        <v>119</v>
      </c>
      <c r="C80" s="47">
        <v>1.0</v>
      </c>
      <c r="D80" s="47">
        <v>60000.0</v>
      </c>
      <c r="E80" s="77" t="s">
        <v>89</v>
      </c>
      <c r="F80" s="45">
        <v>20.58</v>
      </c>
      <c r="G80" s="78">
        <v>0.002</v>
      </c>
      <c r="H80" s="45" t="s">
        <v>114</v>
      </c>
      <c r="I80" s="79">
        <v>44962.0</v>
      </c>
      <c r="J80" s="34"/>
      <c r="K80" s="80">
        <f>Opex!P26/6/C80</f>
        <v>66361.74</v>
      </c>
      <c r="L80" s="80">
        <f>Opex!AC26/12/C80</f>
        <v>65956.79597</v>
      </c>
      <c r="M80" s="80">
        <f>Opex!AP26/12/C80</f>
        <v>66304.88436</v>
      </c>
      <c r="N80" s="80">
        <f>Opex!BC26/12/C80</f>
        <v>66576.66801</v>
      </c>
      <c r="O80" s="80">
        <f>Opex!BP26/12/C80</f>
        <v>66833.063</v>
      </c>
      <c r="P80" s="80">
        <f>Opex!CC26/12/C80</f>
        <v>67081.76366</v>
      </c>
      <c r="Q80" s="80">
        <f>Opex!CP26/12/C80</f>
        <v>67307.38132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</row>
    <row r="81">
      <c r="A81" s="57"/>
      <c r="B81" s="46" t="s">
        <v>120</v>
      </c>
      <c r="C81" s="47">
        <v>2.0</v>
      </c>
      <c r="D81" s="76">
        <f>E81*F81</f>
        <v>53235</v>
      </c>
      <c r="E81" s="76">
        <v>3500.0</v>
      </c>
      <c r="F81" s="81">
        <v>15.21</v>
      </c>
      <c r="G81" s="78">
        <v>0.002</v>
      </c>
      <c r="H81" s="45" t="s">
        <v>114</v>
      </c>
      <c r="I81" s="79">
        <v>44959.0</v>
      </c>
      <c r="J81" s="34"/>
      <c r="K81" s="80">
        <f>Opex!P27/6/C81</f>
        <v>60028.40667</v>
      </c>
      <c r="L81" s="80">
        <f>Opex!AC27/12/C81</f>
        <v>59185.96264</v>
      </c>
      <c r="M81" s="80">
        <f>Opex!AP27/12/C81</f>
        <v>59534.05103</v>
      </c>
      <c r="N81" s="80">
        <f>Opex!BC27/12/C81</f>
        <v>59805.83468</v>
      </c>
      <c r="O81" s="80">
        <f>Opex!BP27/12/C81</f>
        <v>60062.22967</v>
      </c>
      <c r="P81" s="80">
        <f>Opex!CC27/12/C81</f>
        <v>60310.93033</v>
      </c>
      <c r="Q81" s="80">
        <f>Opex!CP27/12/C81</f>
        <v>60536.54799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</row>
    <row r="82">
      <c r="A82" s="57"/>
      <c r="B82" s="46" t="s">
        <v>121</v>
      </c>
      <c r="C82" s="47">
        <v>1.0</v>
      </c>
      <c r="D82" s="47">
        <v>50000.0</v>
      </c>
      <c r="E82" s="77" t="s">
        <v>89</v>
      </c>
      <c r="F82" s="45">
        <v>20.58</v>
      </c>
      <c r="G82" s="78">
        <v>0.002</v>
      </c>
      <c r="H82" s="45" t="s">
        <v>114</v>
      </c>
      <c r="I82" s="79">
        <v>44962.0</v>
      </c>
      <c r="J82" s="34"/>
      <c r="K82" s="80">
        <f>Opex!P28/6/C82</f>
        <v>56361.74</v>
      </c>
      <c r="L82" s="80">
        <f>Opex!AC28/12/C82</f>
        <v>55956.79597</v>
      </c>
      <c r="M82" s="80">
        <f>Opex!AP28/12/C82</f>
        <v>56304.88436</v>
      </c>
      <c r="N82" s="80">
        <f>Opex!BC28/12/C82</f>
        <v>56576.66801</v>
      </c>
      <c r="O82" s="80">
        <f>Opex!BP28/12/C82</f>
        <v>56833.063</v>
      </c>
      <c r="P82" s="80">
        <f>Opex!CC28/12/C82</f>
        <v>57081.76366</v>
      </c>
      <c r="Q82" s="80">
        <f>Opex!CP28/12/C82</f>
        <v>57307.38132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</row>
    <row r="83">
      <c r="A83" s="57"/>
      <c r="B83" s="46" t="s">
        <v>122</v>
      </c>
      <c r="C83" s="47">
        <v>4.0</v>
      </c>
      <c r="D83" s="76">
        <f>E83*F83</f>
        <v>34983</v>
      </c>
      <c r="E83" s="76">
        <v>2300.0</v>
      </c>
      <c r="F83" s="81">
        <v>15.21</v>
      </c>
      <c r="G83" s="74" t="s">
        <v>123</v>
      </c>
      <c r="H83" s="79"/>
      <c r="I83" s="79">
        <v>44959.0</v>
      </c>
      <c r="J83" s="34"/>
      <c r="K83" s="80">
        <f>Opex!P29/6/C83</f>
        <v>35266.66667</v>
      </c>
      <c r="L83" s="80">
        <f>Opex!AC29/12/C83</f>
        <v>34979.16667</v>
      </c>
      <c r="M83" s="80">
        <f>Opex!AP29/12/C83</f>
        <v>34979.16667</v>
      </c>
      <c r="N83" s="80">
        <f>Opex!BC29/12/C83</f>
        <v>34979.16667</v>
      </c>
      <c r="O83" s="80">
        <f>Opex!BP29/12/C83</f>
        <v>34979.16667</v>
      </c>
      <c r="P83" s="80">
        <f>Opex!CC29/12/C83</f>
        <v>34979.16667</v>
      </c>
      <c r="Q83" s="80">
        <f>Opex!CP29/12/C83</f>
        <v>34979.16667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</row>
    <row r="102">
      <c r="A102" s="31"/>
      <c r="B102" s="31"/>
      <c r="C102" s="31"/>
      <c r="D102" s="31"/>
      <c r="E102" s="31"/>
      <c r="F102" s="31"/>
      <c r="G102" s="31"/>
      <c r="H102" s="31"/>
      <c r="I102" s="31"/>
      <c r="J102" s="34"/>
      <c r="K102" s="31"/>
      <c r="L102" s="34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</row>
    <row r="103">
      <c r="A103" s="31"/>
      <c r="B103" s="31"/>
      <c r="C103" s="31"/>
      <c r="D103" s="31"/>
      <c r="E103" s="31"/>
      <c r="F103" s="31"/>
      <c r="G103" s="31"/>
      <c r="H103" s="31"/>
      <c r="I103" s="31"/>
      <c r="J103" s="34"/>
      <c r="K103" s="31"/>
      <c r="L103" s="34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</row>
    <row r="122">
      <c r="A122" s="31"/>
      <c r="B122" s="31"/>
      <c r="C122" s="31"/>
      <c r="D122" s="31"/>
      <c r="E122" s="31"/>
      <c r="F122" s="31"/>
      <c r="G122" s="31"/>
      <c r="H122" s="31"/>
      <c r="I122" s="31"/>
      <c r="J122" s="34"/>
      <c r="K122" s="31"/>
      <c r="L122" s="34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</row>
    <row r="123">
      <c r="A123" s="31"/>
      <c r="B123" s="31"/>
      <c r="C123" s="31"/>
      <c r="D123" s="31"/>
      <c r="E123" s="31"/>
      <c r="F123" s="31"/>
      <c r="G123" s="31"/>
      <c r="H123" s="31"/>
      <c r="I123" s="31"/>
      <c r="J123" s="34"/>
      <c r="K123" s="31"/>
      <c r="L123" s="34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</row>
    <row r="124">
      <c r="A124" s="31"/>
      <c r="B124" s="31"/>
      <c r="C124" s="31"/>
      <c r="D124" s="31"/>
      <c r="E124" s="31"/>
      <c r="F124" s="31"/>
      <c r="G124" s="31"/>
      <c r="H124" s="31"/>
      <c r="I124" s="31"/>
      <c r="J124" s="34"/>
      <c r="K124" s="31"/>
      <c r="L124" s="34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</row>
    <row r="125">
      <c r="A125" s="31"/>
      <c r="B125" s="31"/>
      <c r="C125" s="31"/>
      <c r="D125" s="31"/>
      <c r="E125" s="31"/>
      <c r="F125" s="31"/>
      <c r="G125" s="31"/>
      <c r="H125" s="31"/>
      <c r="I125" s="31"/>
      <c r="J125" s="34"/>
      <c r="K125" s="31"/>
      <c r="L125" s="34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</row>
    <row r="126">
      <c r="A126" s="31"/>
      <c r="B126" s="31"/>
      <c r="C126" s="31"/>
      <c r="D126" s="31"/>
      <c r="E126" s="31"/>
      <c r="F126" s="31"/>
      <c r="G126" s="31"/>
      <c r="H126" s="31"/>
      <c r="I126" s="31"/>
      <c r="J126" s="34"/>
      <c r="K126" s="31"/>
      <c r="L126" s="34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</row>
    <row r="127">
      <c r="A127" s="31"/>
      <c r="B127" s="31"/>
      <c r="C127" s="31"/>
      <c r="D127" s="31"/>
      <c r="E127" s="31"/>
      <c r="F127" s="31"/>
      <c r="G127" s="31"/>
      <c r="H127" s="31"/>
      <c r="I127" s="31"/>
      <c r="J127" s="34"/>
      <c r="K127" s="31"/>
      <c r="L127" s="34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</row>
    <row r="128">
      <c r="A128" s="31"/>
      <c r="B128" s="31"/>
      <c r="C128" s="31"/>
      <c r="D128" s="31"/>
      <c r="E128" s="31"/>
      <c r="F128" s="31"/>
      <c r="G128" s="31"/>
      <c r="H128" s="31"/>
      <c r="I128" s="31"/>
      <c r="J128" s="34"/>
      <c r="K128" s="31"/>
      <c r="L128" s="34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</row>
    <row r="129">
      <c r="A129" s="31"/>
      <c r="B129" s="31"/>
      <c r="C129" s="31"/>
      <c r="D129" s="31"/>
      <c r="E129" s="31"/>
      <c r="F129" s="31"/>
      <c r="G129" s="31"/>
      <c r="H129" s="31"/>
      <c r="I129" s="31"/>
      <c r="J129" s="34"/>
      <c r="K129" s="31"/>
      <c r="L129" s="34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</row>
    <row r="130">
      <c r="A130" s="31"/>
      <c r="B130" s="31"/>
      <c r="C130" s="31"/>
      <c r="D130" s="31"/>
      <c r="E130" s="31"/>
      <c r="F130" s="31"/>
      <c r="G130" s="31"/>
      <c r="H130" s="31"/>
      <c r="I130" s="31"/>
      <c r="J130" s="34"/>
      <c r="K130" s="31"/>
      <c r="L130" s="34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</row>
    <row r="131">
      <c r="A131" s="31"/>
      <c r="B131" s="31"/>
      <c r="C131" s="31"/>
      <c r="D131" s="31"/>
      <c r="E131" s="31"/>
      <c r="F131" s="31"/>
      <c r="G131" s="31"/>
      <c r="H131" s="31"/>
      <c r="I131" s="31"/>
      <c r="J131" s="34"/>
      <c r="K131" s="31"/>
      <c r="L131" s="34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</row>
    <row r="132">
      <c r="A132" s="31"/>
      <c r="B132" s="31"/>
      <c r="C132" s="31"/>
      <c r="D132" s="31"/>
      <c r="E132" s="31"/>
      <c r="F132" s="31"/>
      <c r="G132" s="31"/>
      <c r="H132" s="31"/>
      <c r="I132" s="31"/>
      <c r="J132" s="34"/>
      <c r="K132" s="31"/>
      <c r="L132" s="34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</row>
    <row r="133">
      <c r="A133" s="31"/>
      <c r="B133" s="31"/>
      <c r="C133" s="31"/>
      <c r="D133" s="31"/>
      <c r="E133" s="31"/>
      <c r="F133" s="31"/>
      <c r="G133" s="31"/>
      <c r="H133" s="31"/>
      <c r="I133" s="31"/>
      <c r="J133" s="34"/>
      <c r="K133" s="31"/>
      <c r="L133" s="34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</row>
    <row r="134">
      <c r="A134" s="31"/>
      <c r="B134" s="31"/>
      <c r="C134" s="31"/>
      <c r="D134" s="31"/>
      <c r="E134" s="31"/>
      <c r="F134" s="31"/>
      <c r="G134" s="31"/>
      <c r="H134" s="31"/>
      <c r="I134" s="31"/>
      <c r="J134" s="34"/>
      <c r="K134" s="31"/>
      <c r="L134" s="34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</row>
    <row r="135">
      <c r="A135" s="31"/>
      <c r="B135" s="31"/>
      <c r="C135" s="31"/>
      <c r="D135" s="31"/>
      <c r="E135" s="31"/>
      <c r="F135" s="31"/>
      <c r="G135" s="31"/>
      <c r="H135" s="31"/>
      <c r="I135" s="31"/>
      <c r="J135" s="34"/>
      <c r="K135" s="31"/>
      <c r="L135" s="34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</row>
    <row r="136">
      <c r="A136" s="31"/>
      <c r="B136" s="31"/>
      <c r="C136" s="31"/>
      <c r="D136" s="31"/>
      <c r="E136" s="31"/>
      <c r="F136" s="31"/>
      <c r="G136" s="31"/>
      <c r="H136" s="31"/>
      <c r="I136" s="31"/>
      <c r="J136" s="34"/>
      <c r="K136" s="31"/>
      <c r="L136" s="34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</row>
    <row r="137">
      <c r="A137" s="31"/>
      <c r="B137" s="31"/>
      <c r="C137" s="31"/>
      <c r="D137" s="31"/>
      <c r="E137" s="31"/>
      <c r="F137" s="31"/>
      <c r="G137" s="31"/>
      <c r="H137" s="31"/>
      <c r="I137" s="31"/>
      <c r="J137" s="34"/>
      <c r="K137" s="31"/>
      <c r="L137" s="34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</row>
    <row r="138">
      <c r="A138" s="31"/>
      <c r="B138" s="31"/>
      <c r="C138" s="31"/>
      <c r="D138" s="31"/>
      <c r="E138" s="31"/>
      <c r="F138" s="31"/>
      <c r="G138" s="31"/>
      <c r="H138" s="31"/>
      <c r="I138" s="31"/>
      <c r="J138" s="34"/>
      <c r="K138" s="31"/>
      <c r="L138" s="34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</row>
    <row r="139">
      <c r="A139" s="31"/>
      <c r="B139" s="31"/>
      <c r="C139" s="31"/>
      <c r="D139" s="31"/>
      <c r="E139" s="31"/>
      <c r="F139" s="31"/>
      <c r="G139" s="31"/>
      <c r="H139" s="31"/>
      <c r="I139" s="31"/>
      <c r="J139" s="34"/>
      <c r="K139" s="31"/>
      <c r="L139" s="34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</row>
    <row r="140">
      <c r="A140" s="31"/>
      <c r="B140" s="31"/>
      <c r="C140" s="31"/>
      <c r="D140" s="31"/>
      <c r="E140" s="31"/>
      <c r="F140" s="31"/>
      <c r="G140" s="31"/>
      <c r="H140" s="31"/>
      <c r="I140" s="31"/>
      <c r="J140" s="34"/>
      <c r="K140" s="31"/>
      <c r="L140" s="34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</row>
    <row r="141">
      <c r="A141" s="31"/>
      <c r="B141" s="31"/>
      <c r="C141" s="31"/>
      <c r="D141" s="31"/>
      <c r="E141" s="31"/>
      <c r="F141" s="31"/>
      <c r="G141" s="31"/>
      <c r="H141" s="31"/>
      <c r="I141" s="31"/>
      <c r="J141" s="34"/>
      <c r="K141" s="31"/>
      <c r="L141" s="34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</row>
    <row r="142">
      <c r="A142" s="31"/>
      <c r="B142" s="31"/>
      <c r="C142" s="31"/>
      <c r="D142" s="31"/>
      <c r="E142" s="31"/>
      <c r="F142" s="31"/>
      <c r="G142" s="31"/>
      <c r="H142" s="31"/>
      <c r="I142" s="31"/>
      <c r="J142" s="34"/>
      <c r="K142" s="31"/>
      <c r="L142" s="34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</row>
    <row r="143">
      <c r="A143" s="31"/>
      <c r="B143" s="31"/>
      <c r="C143" s="31"/>
      <c r="D143" s="31"/>
      <c r="E143" s="31"/>
      <c r="F143" s="31"/>
      <c r="G143" s="31"/>
      <c r="H143" s="31"/>
      <c r="I143" s="31"/>
      <c r="J143" s="34"/>
      <c r="K143" s="31"/>
      <c r="L143" s="34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</row>
    <row r="144">
      <c r="A144" s="31"/>
      <c r="B144" s="31"/>
      <c r="C144" s="31"/>
      <c r="D144" s="31"/>
      <c r="E144" s="31"/>
      <c r="F144" s="31"/>
      <c r="G144" s="31"/>
      <c r="H144" s="31"/>
      <c r="I144" s="31"/>
      <c r="J144" s="34"/>
      <c r="K144" s="31"/>
      <c r="L144" s="34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</row>
    <row r="145">
      <c r="A145" s="31"/>
      <c r="B145" s="31"/>
      <c r="C145" s="31"/>
      <c r="D145" s="31"/>
      <c r="E145" s="31"/>
      <c r="F145" s="31"/>
      <c r="G145" s="31"/>
      <c r="H145" s="31"/>
      <c r="I145" s="31"/>
      <c r="J145" s="34"/>
      <c r="K145" s="31"/>
      <c r="L145" s="34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</row>
    <row r="146">
      <c r="A146" s="31"/>
      <c r="B146" s="31"/>
      <c r="C146" s="31"/>
      <c r="D146" s="31"/>
      <c r="E146" s="31"/>
      <c r="F146" s="31"/>
      <c r="G146" s="31"/>
      <c r="H146" s="31"/>
      <c r="I146" s="31"/>
      <c r="J146" s="34"/>
      <c r="K146" s="31"/>
      <c r="L146" s="34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</row>
    <row r="147">
      <c r="A147" s="31"/>
      <c r="B147" s="31"/>
      <c r="C147" s="31"/>
      <c r="D147" s="31"/>
      <c r="E147" s="31"/>
      <c r="F147" s="31"/>
      <c r="G147" s="31"/>
      <c r="H147" s="31"/>
      <c r="I147" s="31"/>
      <c r="J147" s="34"/>
      <c r="K147" s="31"/>
      <c r="L147" s="34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</row>
    <row r="148">
      <c r="A148" s="31"/>
      <c r="B148" s="31"/>
      <c r="C148" s="31"/>
      <c r="D148" s="31"/>
      <c r="E148" s="31"/>
      <c r="F148" s="31"/>
      <c r="G148" s="31"/>
      <c r="H148" s="31"/>
      <c r="I148" s="31"/>
      <c r="J148" s="34"/>
      <c r="K148" s="31"/>
      <c r="L148" s="34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</row>
    <row r="149">
      <c r="A149" s="31"/>
      <c r="B149" s="31"/>
      <c r="C149" s="31"/>
      <c r="D149" s="31"/>
      <c r="E149" s="31"/>
      <c r="F149" s="31"/>
      <c r="G149" s="31"/>
      <c r="H149" s="31"/>
      <c r="I149" s="31"/>
      <c r="J149" s="34"/>
      <c r="K149" s="31"/>
      <c r="L149" s="34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</row>
    <row r="150">
      <c r="A150" s="31"/>
      <c r="B150" s="31"/>
      <c r="C150" s="31"/>
      <c r="D150" s="31"/>
      <c r="E150" s="31"/>
      <c r="F150" s="31"/>
      <c r="G150" s="31"/>
      <c r="H150" s="31"/>
      <c r="I150" s="31"/>
      <c r="J150" s="34"/>
      <c r="K150" s="31"/>
      <c r="L150" s="34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</row>
    <row r="151">
      <c r="A151" s="31"/>
      <c r="B151" s="31"/>
      <c r="C151" s="31"/>
      <c r="D151" s="31"/>
      <c r="E151" s="31"/>
      <c r="F151" s="31"/>
      <c r="G151" s="31"/>
      <c r="H151" s="31"/>
      <c r="I151" s="31"/>
      <c r="J151" s="34"/>
      <c r="K151" s="31"/>
      <c r="L151" s="34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</row>
    <row r="152">
      <c r="A152" s="31"/>
      <c r="B152" s="31"/>
      <c r="C152" s="31"/>
      <c r="D152" s="31"/>
      <c r="E152" s="31"/>
      <c r="F152" s="31"/>
      <c r="G152" s="31"/>
      <c r="H152" s="31"/>
      <c r="I152" s="31"/>
      <c r="J152" s="34"/>
      <c r="K152" s="31"/>
      <c r="L152" s="34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</row>
    <row r="153">
      <c r="A153" s="31"/>
      <c r="B153" s="31"/>
      <c r="C153" s="31"/>
      <c r="D153" s="31"/>
      <c r="E153" s="31"/>
      <c r="F153" s="31"/>
      <c r="G153" s="31"/>
      <c r="H153" s="31"/>
      <c r="I153" s="31"/>
      <c r="J153" s="34"/>
      <c r="K153" s="31"/>
      <c r="L153" s="34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</row>
    <row r="154">
      <c r="A154" s="31"/>
      <c r="B154" s="31"/>
      <c r="C154" s="31"/>
      <c r="D154" s="31"/>
      <c r="E154" s="31"/>
      <c r="F154" s="31"/>
      <c r="G154" s="31"/>
      <c r="H154" s="31"/>
      <c r="I154" s="31"/>
      <c r="J154" s="34"/>
      <c r="K154" s="31"/>
      <c r="L154" s="34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</row>
    <row r="155">
      <c r="A155" s="31"/>
      <c r="B155" s="31"/>
      <c r="C155" s="31"/>
      <c r="D155" s="31"/>
      <c r="E155" s="31"/>
      <c r="F155" s="31"/>
      <c r="G155" s="31"/>
      <c r="H155" s="31"/>
      <c r="I155" s="31"/>
      <c r="J155" s="34"/>
      <c r="K155" s="31"/>
      <c r="L155" s="34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</row>
    <row r="156">
      <c r="A156" s="31"/>
      <c r="B156" s="31"/>
      <c r="C156" s="31"/>
      <c r="D156" s="31"/>
      <c r="E156" s="31"/>
      <c r="F156" s="31"/>
      <c r="G156" s="31"/>
      <c r="H156" s="31"/>
      <c r="I156" s="31"/>
      <c r="J156" s="34"/>
      <c r="K156" s="31"/>
      <c r="L156" s="34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</row>
    <row r="157">
      <c r="A157" s="31"/>
      <c r="B157" s="31"/>
      <c r="C157" s="31"/>
      <c r="D157" s="31"/>
      <c r="E157" s="31"/>
      <c r="F157" s="31"/>
      <c r="G157" s="31"/>
      <c r="H157" s="31"/>
      <c r="I157" s="31"/>
      <c r="J157" s="34"/>
      <c r="K157" s="31"/>
      <c r="L157" s="34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</row>
    <row r="158">
      <c r="A158" s="31"/>
      <c r="B158" s="31"/>
      <c r="C158" s="31"/>
      <c r="D158" s="31"/>
      <c r="E158" s="31"/>
      <c r="F158" s="31"/>
      <c r="G158" s="31"/>
      <c r="H158" s="31"/>
      <c r="I158" s="31"/>
      <c r="J158" s="34"/>
      <c r="K158" s="31"/>
      <c r="L158" s="34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</row>
    <row r="159">
      <c r="A159" s="31"/>
      <c r="B159" s="31"/>
      <c r="C159" s="31"/>
      <c r="D159" s="31"/>
      <c r="E159" s="31"/>
      <c r="F159" s="31"/>
      <c r="G159" s="31"/>
      <c r="H159" s="31"/>
      <c r="I159" s="31"/>
      <c r="J159" s="34"/>
      <c r="K159" s="31"/>
      <c r="L159" s="34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</row>
    <row r="160">
      <c r="A160" s="31"/>
      <c r="B160" s="31"/>
      <c r="C160" s="31"/>
      <c r="D160" s="31"/>
      <c r="E160" s="31"/>
      <c r="F160" s="31"/>
      <c r="G160" s="31"/>
      <c r="H160" s="31"/>
      <c r="I160" s="31"/>
      <c r="J160" s="34"/>
      <c r="K160" s="31"/>
      <c r="L160" s="34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</row>
    <row r="161">
      <c r="A161" s="31"/>
      <c r="B161" s="31"/>
      <c r="C161" s="31"/>
      <c r="D161" s="31"/>
      <c r="E161" s="31"/>
      <c r="F161" s="31"/>
      <c r="G161" s="31"/>
      <c r="H161" s="31"/>
      <c r="I161" s="31"/>
      <c r="J161" s="34"/>
      <c r="K161" s="31"/>
      <c r="L161" s="34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</row>
    <row r="162">
      <c r="A162" s="31"/>
      <c r="B162" s="31"/>
      <c r="C162" s="31"/>
      <c r="D162" s="31"/>
      <c r="E162" s="31"/>
      <c r="F162" s="31"/>
      <c r="G162" s="31"/>
      <c r="H162" s="31"/>
      <c r="I162" s="31"/>
      <c r="J162" s="34"/>
      <c r="K162" s="31"/>
      <c r="L162" s="34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</row>
    <row r="163">
      <c r="A163" s="31"/>
      <c r="B163" s="31"/>
      <c r="C163" s="31"/>
      <c r="D163" s="31"/>
      <c r="E163" s="31"/>
      <c r="F163" s="31"/>
      <c r="G163" s="31"/>
      <c r="H163" s="31"/>
      <c r="I163" s="31"/>
      <c r="J163" s="34"/>
      <c r="K163" s="31"/>
      <c r="L163" s="34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</row>
    <row r="164">
      <c r="A164" s="31"/>
      <c r="B164" s="31"/>
      <c r="C164" s="31"/>
      <c r="D164" s="31"/>
      <c r="E164" s="31"/>
      <c r="F164" s="31"/>
      <c r="G164" s="31"/>
      <c r="H164" s="31"/>
      <c r="I164" s="31"/>
      <c r="J164" s="34"/>
      <c r="K164" s="31"/>
      <c r="L164" s="34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</row>
    <row r="165">
      <c r="A165" s="31"/>
      <c r="B165" s="31"/>
      <c r="C165" s="31"/>
      <c r="D165" s="31"/>
      <c r="E165" s="31"/>
      <c r="F165" s="31"/>
      <c r="G165" s="31"/>
      <c r="H165" s="31"/>
      <c r="I165" s="31"/>
      <c r="J165" s="34"/>
      <c r="K165" s="31"/>
      <c r="L165" s="34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</row>
    <row r="166">
      <c r="A166" s="31"/>
      <c r="B166" s="31"/>
      <c r="C166" s="31"/>
      <c r="D166" s="31"/>
      <c r="E166" s="31"/>
      <c r="F166" s="31"/>
      <c r="G166" s="31"/>
      <c r="H166" s="31"/>
      <c r="I166" s="31"/>
      <c r="J166" s="34"/>
      <c r="K166" s="31"/>
      <c r="L166" s="34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</row>
    <row r="167">
      <c r="A167" s="31"/>
      <c r="B167" s="31"/>
      <c r="C167" s="31"/>
      <c r="D167" s="31"/>
      <c r="E167" s="31"/>
      <c r="F167" s="31"/>
      <c r="G167" s="31"/>
      <c r="H167" s="31"/>
      <c r="I167" s="31"/>
      <c r="J167" s="34"/>
      <c r="K167" s="31"/>
      <c r="L167" s="34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</row>
    <row r="168">
      <c r="A168" s="31"/>
      <c r="B168" s="31"/>
      <c r="C168" s="31"/>
      <c r="D168" s="31"/>
      <c r="E168" s="31"/>
      <c r="F168" s="31"/>
      <c r="G168" s="31"/>
      <c r="H168" s="31"/>
      <c r="I168" s="31"/>
      <c r="J168" s="34"/>
      <c r="K168" s="31"/>
      <c r="L168" s="34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</row>
    <row r="169">
      <c r="A169" s="31"/>
      <c r="B169" s="31"/>
      <c r="C169" s="31"/>
      <c r="D169" s="31"/>
      <c r="E169" s="31"/>
      <c r="F169" s="31"/>
      <c r="G169" s="31"/>
      <c r="H169" s="31"/>
      <c r="I169" s="31"/>
      <c r="J169" s="34"/>
      <c r="K169" s="31"/>
      <c r="L169" s="34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</row>
    <row r="170">
      <c r="A170" s="31"/>
      <c r="B170" s="31"/>
      <c r="C170" s="31"/>
      <c r="D170" s="31"/>
      <c r="E170" s="31"/>
      <c r="F170" s="31"/>
      <c r="G170" s="31"/>
      <c r="H170" s="31"/>
      <c r="I170" s="31"/>
      <c r="J170" s="34"/>
      <c r="K170" s="31"/>
      <c r="L170" s="34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</row>
    <row r="171">
      <c r="A171" s="31"/>
      <c r="B171" s="31"/>
      <c r="C171" s="31"/>
      <c r="D171" s="31"/>
      <c r="E171" s="31"/>
      <c r="F171" s="31"/>
      <c r="G171" s="31"/>
      <c r="H171" s="31"/>
      <c r="I171" s="31"/>
      <c r="J171" s="34"/>
      <c r="K171" s="31"/>
      <c r="L171" s="34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</row>
    <row r="172">
      <c r="A172" s="31"/>
      <c r="B172" s="31"/>
      <c r="C172" s="31"/>
      <c r="D172" s="31"/>
      <c r="E172" s="31"/>
      <c r="F172" s="31"/>
      <c r="G172" s="31"/>
      <c r="H172" s="31"/>
      <c r="I172" s="31"/>
      <c r="J172" s="34"/>
      <c r="K172" s="31"/>
      <c r="L172" s="34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</row>
    <row r="173">
      <c r="A173" s="31"/>
      <c r="B173" s="31"/>
      <c r="C173" s="31"/>
      <c r="D173" s="31"/>
      <c r="E173" s="31"/>
      <c r="F173" s="31"/>
      <c r="G173" s="31"/>
      <c r="H173" s="31"/>
      <c r="I173" s="31"/>
      <c r="J173" s="34"/>
      <c r="K173" s="31"/>
      <c r="L173" s="34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</row>
    <row r="174">
      <c r="A174" s="31"/>
      <c r="B174" s="31"/>
      <c r="C174" s="31"/>
      <c r="D174" s="31"/>
      <c r="E174" s="31"/>
      <c r="F174" s="31"/>
      <c r="G174" s="31"/>
      <c r="H174" s="31"/>
      <c r="I174" s="31"/>
      <c r="J174" s="34"/>
      <c r="K174" s="31"/>
      <c r="L174" s="34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</row>
    <row r="175">
      <c r="A175" s="31"/>
      <c r="B175" s="31"/>
      <c r="C175" s="31"/>
      <c r="D175" s="31"/>
      <c r="E175" s="31"/>
      <c r="F175" s="31"/>
      <c r="G175" s="31"/>
      <c r="H175" s="31"/>
      <c r="I175" s="31"/>
      <c r="J175" s="34"/>
      <c r="K175" s="31"/>
      <c r="L175" s="34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</row>
    <row r="176">
      <c r="A176" s="31"/>
      <c r="B176" s="31"/>
      <c r="C176" s="31"/>
      <c r="D176" s="31"/>
      <c r="E176" s="31"/>
      <c r="F176" s="31"/>
      <c r="G176" s="31"/>
      <c r="H176" s="31"/>
      <c r="I176" s="31"/>
      <c r="J176" s="34"/>
      <c r="K176" s="31"/>
      <c r="L176" s="34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</row>
    <row r="177">
      <c r="A177" s="31"/>
      <c r="B177" s="31"/>
      <c r="C177" s="31"/>
      <c r="D177" s="31"/>
      <c r="E177" s="31"/>
      <c r="F177" s="31"/>
      <c r="G177" s="31"/>
      <c r="H177" s="31"/>
      <c r="I177" s="31"/>
      <c r="J177" s="34"/>
      <c r="K177" s="31"/>
      <c r="L177" s="34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</row>
    <row r="178">
      <c r="A178" s="31"/>
      <c r="B178" s="31"/>
      <c r="C178" s="31"/>
      <c r="D178" s="31"/>
      <c r="E178" s="31"/>
      <c r="F178" s="31"/>
      <c r="G178" s="31"/>
      <c r="H178" s="31"/>
      <c r="I178" s="31"/>
      <c r="J178" s="34"/>
      <c r="K178" s="31"/>
      <c r="L178" s="34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</row>
    <row r="179">
      <c r="A179" s="31"/>
      <c r="B179" s="31"/>
      <c r="C179" s="31"/>
      <c r="D179" s="31"/>
      <c r="E179" s="31"/>
      <c r="F179" s="31"/>
      <c r="G179" s="31"/>
      <c r="H179" s="31"/>
      <c r="I179" s="31"/>
      <c r="J179" s="34"/>
      <c r="K179" s="31"/>
      <c r="L179" s="34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</row>
    <row r="180">
      <c r="A180" s="31"/>
      <c r="B180" s="31"/>
      <c r="C180" s="31"/>
      <c r="D180" s="31"/>
      <c r="E180" s="31"/>
      <c r="F180" s="31"/>
      <c r="G180" s="31"/>
      <c r="H180" s="31"/>
      <c r="I180" s="31"/>
      <c r="J180" s="34"/>
      <c r="K180" s="31"/>
      <c r="L180" s="34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</row>
    <row r="181">
      <c r="A181" s="31"/>
      <c r="B181" s="31"/>
      <c r="C181" s="31"/>
      <c r="D181" s="31"/>
      <c r="E181" s="31"/>
      <c r="F181" s="31"/>
      <c r="G181" s="31"/>
      <c r="H181" s="31"/>
      <c r="I181" s="31"/>
      <c r="J181" s="34"/>
      <c r="K181" s="31"/>
      <c r="L181" s="34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</row>
    <row r="182">
      <c r="A182" s="31"/>
      <c r="B182" s="31"/>
      <c r="C182" s="31"/>
      <c r="D182" s="31"/>
      <c r="E182" s="31"/>
      <c r="F182" s="31"/>
      <c r="G182" s="31"/>
      <c r="H182" s="31"/>
      <c r="I182" s="31"/>
      <c r="J182" s="34"/>
      <c r="K182" s="31"/>
      <c r="L182" s="34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</row>
    <row r="183">
      <c r="A183" s="31"/>
      <c r="B183" s="31"/>
      <c r="C183" s="31"/>
      <c r="D183" s="31"/>
      <c r="E183" s="31"/>
      <c r="F183" s="31"/>
      <c r="G183" s="31"/>
      <c r="H183" s="31"/>
      <c r="I183" s="31"/>
      <c r="J183" s="34"/>
      <c r="K183" s="31"/>
      <c r="L183" s="34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</row>
    <row r="184">
      <c r="A184" s="31"/>
      <c r="B184" s="31"/>
      <c r="C184" s="31"/>
      <c r="D184" s="31"/>
      <c r="E184" s="31"/>
      <c r="F184" s="31"/>
      <c r="G184" s="31"/>
      <c r="H184" s="31"/>
      <c r="I184" s="31"/>
      <c r="J184" s="34"/>
      <c r="K184" s="31"/>
      <c r="L184" s="34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</row>
    <row r="185">
      <c r="A185" s="31"/>
      <c r="B185" s="31"/>
      <c r="C185" s="31"/>
      <c r="D185" s="31"/>
      <c r="E185" s="31"/>
      <c r="F185" s="31"/>
      <c r="G185" s="31"/>
      <c r="H185" s="31"/>
      <c r="I185" s="31"/>
      <c r="J185" s="34"/>
      <c r="K185" s="31"/>
      <c r="L185" s="34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</row>
    <row r="186">
      <c r="A186" s="31"/>
      <c r="B186" s="31"/>
      <c r="C186" s="31"/>
      <c r="D186" s="31"/>
      <c r="E186" s="31"/>
      <c r="F186" s="31"/>
      <c r="G186" s="31"/>
      <c r="H186" s="31"/>
      <c r="I186" s="31"/>
      <c r="J186" s="34"/>
      <c r="K186" s="31"/>
      <c r="L186" s="34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</row>
    <row r="187">
      <c r="A187" s="31"/>
      <c r="B187" s="31"/>
      <c r="C187" s="31"/>
      <c r="D187" s="31"/>
      <c r="E187" s="31"/>
      <c r="F187" s="31"/>
      <c r="G187" s="31"/>
      <c r="H187" s="31"/>
      <c r="I187" s="31"/>
      <c r="J187" s="34"/>
      <c r="K187" s="31"/>
      <c r="L187" s="34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</row>
    <row r="188">
      <c r="A188" s="31"/>
      <c r="B188" s="31"/>
      <c r="C188" s="31"/>
      <c r="D188" s="31"/>
      <c r="E188" s="31"/>
      <c r="F188" s="31"/>
      <c r="G188" s="31"/>
      <c r="H188" s="31"/>
      <c r="I188" s="31"/>
      <c r="J188" s="34"/>
      <c r="K188" s="31"/>
      <c r="L188" s="34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</row>
    <row r="189">
      <c r="A189" s="31"/>
      <c r="B189" s="31"/>
      <c r="C189" s="31"/>
      <c r="D189" s="31"/>
      <c r="E189" s="31"/>
      <c r="F189" s="31"/>
      <c r="G189" s="31"/>
      <c r="H189" s="31"/>
      <c r="I189" s="31"/>
      <c r="J189" s="34"/>
      <c r="K189" s="31"/>
      <c r="L189" s="34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</row>
    <row r="190">
      <c r="A190" s="31"/>
      <c r="B190" s="31"/>
      <c r="C190" s="31"/>
      <c r="D190" s="31"/>
      <c r="E190" s="31"/>
      <c r="F190" s="31"/>
      <c r="G190" s="31"/>
      <c r="H190" s="31"/>
      <c r="I190" s="31"/>
      <c r="J190" s="34"/>
      <c r="K190" s="31"/>
      <c r="L190" s="34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</row>
    <row r="191">
      <c r="A191" s="31"/>
      <c r="B191" s="31"/>
      <c r="C191" s="31"/>
      <c r="D191" s="31"/>
      <c r="E191" s="31"/>
      <c r="F191" s="31"/>
      <c r="G191" s="31"/>
      <c r="H191" s="31"/>
      <c r="I191" s="31"/>
      <c r="J191" s="34"/>
      <c r="K191" s="31"/>
      <c r="L191" s="34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</row>
    <row r="192">
      <c r="A192" s="31"/>
      <c r="B192" s="31"/>
      <c r="C192" s="31"/>
      <c r="D192" s="31"/>
      <c r="E192" s="31"/>
      <c r="F192" s="31"/>
      <c r="G192" s="31"/>
      <c r="H192" s="31"/>
      <c r="I192" s="31"/>
      <c r="J192" s="34"/>
      <c r="K192" s="31"/>
      <c r="L192" s="34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</row>
    <row r="193">
      <c r="A193" s="31"/>
      <c r="B193" s="31"/>
      <c r="C193" s="31"/>
      <c r="D193" s="31"/>
      <c r="E193" s="31"/>
      <c r="F193" s="31"/>
      <c r="G193" s="31"/>
      <c r="H193" s="31"/>
      <c r="I193" s="31"/>
      <c r="J193" s="34"/>
      <c r="K193" s="31"/>
      <c r="L193" s="34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</row>
    <row r="194">
      <c r="A194" s="31"/>
      <c r="B194" s="31"/>
      <c r="C194" s="31"/>
      <c r="D194" s="31"/>
      <c r="E194" s="31"/>
      <c r="F194" s="31"/>
      <c r="G194" s="31"/>
      <c r="H194" s="31"/>
      <c r="I194" s="31"/>
      <c r="J194" s="34"/>
      <c r="K194" s="31"/>
      <c r="L194" s="34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</row>
    <row r="195">
      <c r="A195" s="31"/>
      <c r="B195" s="31"/>
      <c r="C195" s="31"/>
      <c r="D195" s="31"/>
      <c r="E195" s="31"/>
      <c r="F195" s="31"/>
      <c r="G195" s="31"/>
      <c r="H195" s="31"/>
      <c r="I195" s="31"/>
      <c r="J195" s="34"/>
      <c r="K195" s="31"/>
      <c r="L195" s="34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</row>
    <row r="196">
      <c r="A196" s="31"/>
      <c r="B196" s="31"/>
      <c r="C196" s="31"/>
      <c r="D196" s="31"/>
      <c r="E196" s="31"/>
      <c r="F196" s="31"/>
      <c r="G196" s="31"/>
      <c r="H196" s="31"/>
      <c r="I196" s="31"/>
      <c r="J196" s="34"/>
      <c r="K196" s="31"/>
      <c r="L196" s="34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</row>
    <row r="197">
      <c r="A197" s="31"/>
      <c r="B197" s="31"/>
      <c r="C197" s="31"/>
      <c r="D197" s="31"/>
      <c r="E197" s="31"/>
      <c r="F197" s="31"/>
      <c r="G197" s="31"/>
      <c r="H197" s="31"/>
      <c r="I197" s="31"/>
      <c r="J197" s="34"/>
      <c r="K197" s="31"/>
      <c r="L197" s="34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</row>
    <row r="198">
      <c r="A198" s="31"/>
      <c r="B198" s="31"/>
      <c r="C198" s="31"/>
      <c r="D198" s="31"/>
      <c r="E198" s="31"/>
      <c r="F198" s="31"/>
      <c r="G198" s="31"/>
      <c r="H198" s="31"/>
      <c r="I198" s="31"/>
      <c r="J198" s="34"/>
      <c r="K198" s="31"/>
      <c r="L198" s="34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</row>
    <row r="199">
      <c r="A199" s="31"/>
      <c r="B199" s="31"/>
      <c r="C199" s="31"/>
      <c r="D199" s="31"/>
      <c r="E199" s="31"/>
      <c r="F199" s="31"/>
      <c r="G199" s="31"/>
      <c r="H199" s="31"/>
      <c r="I199" s="31"/>
      <c r="J199" s="34"/>
      <c r="K199" s="31"/>
      <c r="L199" s="34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</row>
    <row r="200">
      <c r="A200" s="31"/>
      <c r="B200" s="31"/>
      <c r="C200" s="31"/>
      <c r="D200" s="31"/>
      <c r="E200" s="31"/>
      <c r="F200" s="31"/>
      <c r="G200" s="31"/>
      <c r="H200" s="31"/>
      <c r="I200" s="31"/>
      <c r="J200" s="34"/>
      <c r="K200" s="31"/>
      <c r="L200" s="34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</row>
    <row r="201">
      <c r="A201" s="31"/>
      <c r="B201" s="31"/>
      <c r="C201" s="31"/>
      <c r="D201" s="31"/>
      <c r="E201" s="31"/>
      <c r="F201" s="31"/>
      <c r="G201" s="31"/>
      <c r="H201" s="31"/>
      <c r="I201" s="31"/>
      <c r="J201" s="34"/>
      <c r="K201" s="31"/>
      <c r="L201" s="34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</row>
    <row r="202">
      <c r="A202" s="31"/>
      <c r="B202" s="31"/>
      <c r="C202" s="31"/>
      <c r="D202" s="31"/>
      <c r="E202" s="31"/>
      <c r="F202" s="31"/>
      <c r="G202" s="31"/>
      <c r="H202" s="31"/>
      <c r="I202" s="31"/>
      <c r="J202" s="34"/>
      <c r="K202" s="31"/>
      <c r="L202" s="34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</row>
    <row r="203">
      <c r="A203" s="31"/>
      <c r="B203" s="31"/>
      <c r="C203" s="31"/>
      <c r="D203" s="31"/>
      <c r="E203" s="31"/>
      <c r="F203" s="31"/>
      <c r="G203" s="31"/>
      <c r="H203" s="31"/>
      <c r="I203" s="31"/>
      <c r="J203" s="34"/>
      <c r="K203" s="31"/>
      <c r="L203" s="34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</row>
    <row r="204">
      <c r="A204" s="31"/>
      <c r="B204" s="31"/>
      <c r="C204" s="31"/>
      <c r="D204" s="31"/>
      <c r="E204" s="31"/>
      <c r="F204" s="31"/>
      <c r="G204" s="31"/>
      <c r="H204" s="31"/>
      <c r="I204" s="31"/>
      <c r="J204" s="34"/>
      <c r="K204" s="31"/>
      <c r="L204" s="34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</row>
    <row r="205">
      <c r="A205" s="31"/>
      <c r="B205" s="31"/>
      <c r="C205" s="31"/>
      <c r="D205" s="31"/>
      <c r="E205" s="31"/>
      <c r="F205" s="31"/>
      <c r="G205" s="31"/>
      <c r="H205" s="31"/>
      <c r="I205" s="31"/>
      <c r="J205" s="34"/>
      <c r="K205" s="31"/>
      <c r="L205" s="34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</row>
    <row r="206">
      <c r="A206" s="31"/>
      <c r="B206" s="31"/>
      <c r="C206" s="31"/>
      <c r="D206" s="31"/>
      <c r="E206" s="31"/>
      <c r="F206" s="31"/>
      <c r="G206" s="31"/>
      <c r="H206" s="31"/>
      <c r="I206" s="31"/>
      <c r="J206" s="34"/>
      <c r="K206" s="31"/>
      <c r="L206" s="34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</row>
    <row r="207">
      <c r="A207" s="31"/>
      <c r="B207" s="31"/>
      <c r="C207" s="31"/>
      <c r="D207" s="31"/>
      <c r="E207" s="31"/>
      <c r="F207" s="31"/>
      <c r="G207" s="31"/>
      <c r="H207" s="31"/>
      <c r="I207" s="31"/>
      <c r="J207" s="34"/>
      <c r="K207" s="31"/>
      <c r="L207" s="34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</row>
    <row r="208">
      <c r="A208" s="31"/>
      <c r="B208" s="31"/>
      <c r="C208" s="31"/>
      <c r="D208" s="31"/>
      <c r="E208" s="31"/>
      <c r="F208" s="31"/>
      <c r="G208" s="31"/>
      <c r="H208" s="31"/>
      <c r="I208" s="31"/>
      <c r="J208" s="34"/>
      <c r="K208" s="31"/>
      <c r="L208" s="34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</row>
    <row r="209">
      <c r="A209" s="31"/>
      <c r="B209" s="31"/>
      <c r="C209" s="31"/>
      <c r="D209" s="31"/>
      <c r="E209" s="31"/>
      <c r="F209" s="31"/>
      <c r="G209" s="31"/>
      <c r="H209" s="31"/>
      <c r="I209" s="31"/>
      <c r="J209" s="34"/>
      <c r="K209" s="31"/>
      <c r="L209" s="34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</row>
    <row r="210">
      <c r="A210" s="31"/>
      <c r="B210" s="31"/>
      <c r="C210" s="31"/>
      <c r="D210" s="31"/>
      <c r="E210" s="31"/>
      <c r="F210" s="31"/>
      <c r="G210" s="31"/>
      <c r="H210" s="31"/>
      <c r="I210" s="31"/>
      <c r="J210" s="34"/>
      <c r="K210" s="31"/>
      <c r="L210" s="34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</row>
    <row r="211">
      <c r="A211" s="31"/>
      <c r="B211" s="31"/>
      <c r="C211" s="31"/>
      <c r="D211" s="31"/>
      <c r="E211" s="31"/>
      <c r="F211" s="31"/>
      <c r="G211" s="31"/>
      <c r="H211" s="31"/>
      <c r="I211" s="31"/>
      <c r="J211" s="34"/>
      <c r="K211" s="31"/>
      <c r="L211" s="34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</row>
    <row r="212">
      <c r="A212" s="31"/>
      <c r="B212" s="31"/>
      <c r="C212" s="31"/>
      <c r="D212" s="31"/>
      <c r="E212" s="31"/>
      <c r="F212" s="31"/>
      <c r="G212" s="31"/>
      <c r="H212" s="31"/>
      <c r="I212" s="31"/>
      <c r="J212" s="34"/>
      <c r="K212" s="31"/>
      <c r="L212" s="34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</row>
    <row r="213">
      <c r="A213" s="31"/>
      <c r="B213" s="31"/>
      <c r="C213" s="31"/>
      <c r="D213" s="31"/>
      <c r="E213" s="31"/>
      <c r="F213" s="31"/>
      <c r="G213" s="31"/>
      <c r="H213" s="31"/>
      <c r="I213" s="31"/>
      <c r="J213" s="34"/>
      <c r="K213" s="31"/>
      <c r="L213" s="34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</row>
    <row r="214">
      <c r="A214" s="31"/>
      <c r="B214" s="31"/>
      <c r="C214" s="31"/>
      <c r="D214" s="31"/>
      <c r="E214" s="31"/>
      <c r="F214" s="31"/>
      <c r="G214" s="31"/>
      <c r="H214" s="31"/>
      <c r="I214" s="31"/>
      <c r="J214" s="34"/>
      <c r="K214" s="31"/>
      <c r="L214" s="34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</row>
    <row r="215">
      <c r="A215" s="31"/>
      <c r="B215" s="31"/>
      <c r="C215" s="31"/>
      <c r="D215" s="31"/>
      <c r="E215" s="31"/>
      <c r="F215" s="31"/>
      <c r="G215" s="31"/>
      <c r="H215" s="31"/>
      <c r="I215" s="31"/>
      <c r="J215" s="34"/>
      <c r="K215" s="31"/>
      <c r="L215" s="34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</row>
    <row r="216">
      <c r="A216" s="31"/>
      <c r="B216" s="31"/>
      <c r="C216" s="31"/>
      <c r="D216" s="31"/>
      <c r="E216" s="31"/>
      <c r="F216" s="31"/>
      <c r="G216" s="31"/>
      <c r="H216" s="31"/>
      <c r="I216" s="31"/>
      <c r="J216" s="34"/>
      <c r="K216" s="31"/>
      <c r="L216" s="34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</row>
    <row r="217">
      <c r="A217" s="31"/>
      <c r="B217" s="31"/>
      <c r="C217" s="31"/>
      <c r="D217" s="31"/>
      <c r="E217" s="31"/>
      <c r="F217" s="31"/>
      <c r="G217" s="31"/>
      <c r="H217" s="31"/>
      <c r="I217" s="31"/>
      <c r="J217" s="34"/>
      <c r="K217" s="31"/>
      <c r="L217" s="34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</row>
    <row r="218">
      <c r="A218" s="31"/>
      <c r="B218" s="31"/>
      <c r="C218" s="31"/>
      <c r="D218" s="31"/>
      <c r="E218" s="31"/>
      <c r="F218" s="31"/>
      <c r="G218" s="31"/>
      <c r="H218" s="31"/>
      <c r="I218" s="31"/>
      <c r="J218" s="34"/>
      <c r="K218" s="31"/>
      <c r="L218" s="34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</row>
    <row r="219">
      <c r="A219" s="31"/>
      <c r="B219" s="31"/>
      <c r="C219" s="31"/>
      <c r="D219" s="31"/>
      <c r="E219" s="31"/>
      <c r="F219" s="31"/>
      <c r="G219" s="31"/>
      <c r="H219" s="31"/>
      <c r="I219" s="31"/>
      <c r="J219" s="34"/>
      <c r="K219" s="31"/>
      <c r="L219" s="34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</row>
    <row r="220">
      <c r="A220" s="31"/>
      <c r="B220" s="31"/>
      <c r="C220" s="31"/>
      <c r="D220" s="31"/>
      <c r="E220" s="31"/>
      <c r="F220" s="31"/>
      <c r="G220" s="31"/>
      <c r="H220" s="31"/>
      <c r="I220" s="31"/>
      <c r="J220" s="34"/>
      <c r="K220" s="31"/>
      <c r="L220" s="34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</row>
    <row r="221">
      <c r="A221" s="31"/>
      <c r="B221" s="31"/>
      <c r="C221" s="31"/>
      <c r="D221" s="31"/>
      <c r="E221" s="31"/>
      <c r="F221" s="31"/>
      <c r="G221" s="31"/>
      <c r="H221" s="31"/>
      <c r="I221" s="31"/>
      <c r="J221" s="34"/>
      <c r="K221" s="31"/>
      <c r="L221" s="34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</row>
    <row r="222">
      <c r="A222" s="31"/>
      <c r="B222" s="31"/>
      <c r="C222" s="31"/>
      <c r="D222" s="31"/>
      <c r="E222" s="31"/>
      <c r="F222" s="31"/>
      <c r="G222" s="31"/>
      <c r="H222" s="31"/>
      <c r="I222" s="31"/>
      <c r="J222" s="34"/>
      <c r="K222" s="31"/>
      <c r="L222" s="34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</row>
    <row r="223">
      <c r="A223" s="31"/>
      <c r="B223" s="31"/>
      <c r="C223" s="31"/>
      <c r="D223" s="31"/>
      <c r="E223" s="31"/>
      <c r="F223" s="31"/>
      <c r="G223" s="31"/>
      <c r="H223" s="31"/>
      <c r="I223" s="31"/>
      <c r="J223" s="34"/>
      <c r="K223" s="31"/>
      <c r="L223" s="34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</row>
    <row r="224">
      <c r="A224" s="31"/>
      <c r="B224" s="31"/>
      <c r="C224" s="31"/>
      <c r="D224" s="31"/>
      <c r="E224" s="31"/>
      <c r="F224" s="31"/>
      <c r="G224" s="31"/>
      <c r="H224" s="31"/>
      <c r="I224" s="31"/>
      <c r="J224" s="34"/>
      <c r="K224" s="31"/>
      <c r="L224" s="34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</row>
    <row r="225">
      <c r="A225" s="31"/>
      <c r="B225" s="31"/>
      <c r="C225" s="31"/>
      <c r="D225" s="31"/>
      <c r="E225" s="31"/>
      <c r="F225" s="31"/>
      <c r="G225" s="31"/>
      <c r="H225" s="31"/>
      <c r="I225" s="31"/>
      <c r="J225" s="34"/>
      <c r="K225" s="31"/>
      <c r="L225" s="34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</row>
    <row r="226">
      <c r="A226" s="31"/>
      <c r="B226" s="31"/>
      <c r="C226" s="31"/>
      <c r="D226" s="31"/>
      <c r="E226" s="31"/>
      <c r="F226" s="31"/>
      <c r="G226" s="31"/>
      <c r="H226" s="31"/>
      <c r="I226" s="31"/>
      <c r="J226" s="34"/>
      <c r="K226" s="31"/>
      <c r="L226" s="34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</row>
    <row r="227">
      <c r="A227" s="31"/>
      <c r="B227" s="31"/>
      <c r="C227" s="31"/>
      <c r="D227" s="31"/>
      <c r="E227" s="31"/>
      <c r="F227" s="31"/>
      <c r="G227" s="31"/>
      <c r="H227" s="31"/>
      <c r="I227" s="31"/>
      <c r="J227" s="34"/>
      <c r="K227" s="31"/>
      <c r="L227" s="34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</row>
    <row r="228">
      <c r="A228" s="31"/>
      <c r="B228" s="31"/>
      <c r="C228" s="31"/>
      <c r="D228" s="31"/>
      <c r="E228" s="31"/>
      <c r="F228" s="31"/>
      <c r="G228" s="31"/>
      <c r="H228" s="31"/>
      <c r="I228" s="31"/>
      <c r="J228" s="34"/>
      <c r="K228" s="31"/>
      <c r="L228" s="34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</row>
    <row r="229">
      <c r="A229" s="31"/>
      <c r="B229" s="31"/>
      <c r="C229" s="31"/>
      <c r="D229" s="31"/>
      <c r="E229" s="31"/>
      <c r="F229" s="31"/>
      <c r="G229" s="31"/>
      <c r="H229" s="31"/>
      <c r="I229" s="31"/>
      <c r="J229" s="34"/>
      <c r="K229" s="31"/>
      <c r="L229" s="34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</row>
    <row r="230">
      <c r="A230" s="31"/>
      <c r="B230" s="31"/>
      <c r="C230" s="31"/>
      <c r="D230" s="31"/>
      <c r="E230" s="31"/>
      <c r="F230" s="31"/>
      <c r="G230" s="31"/>
      <c r="H230" s="31"/>
      <c r="I230" s="31"/>
      <c r="J230" s="34"/>
      <c r="K230" s="31"/>
      <c r="L230" s="34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</row>
    <row r="231">
      <c r="A231" s="31"/>
      <c r="B231" s="31"/>
      <c r="C231" s="31"/>
      <c r="D231" s="31"/>
      <c r="E231" s="31"/>
      <c r="F231" s="31"/>
      <c r="G231" s="31"/>
      <c r="H231" s="31"/>
      <c r="I231" s="31"/>
      <c r="J231" s="34"/>
      <c r="K231" s="31"/>
      <c r="L231" s="34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</row>
    <row r="232">
      <c r="A232" s="31"/>
      <c r="B232" s="31"/>
      <c r="C232" s="31"/>
      <c r="D232" s="31"/>
      <c r="E232" s="31"/>
      <c r="F232" s="31"/>
      <c r="G232" s="31"/>
      <c r="H232" s="31"/>
      <c r="I232" s="31"/>
      <c r="J232" s="34"/>
      <c r="K232" s="31"/>
      <c r="L232" s="34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</row>
    <row r="233">
      <c r="A233" s="31"/>
      <c r="B233" s="31"/>
      <c r="C233" s="31"/>
      <c r="D233" s="31"/>
      <c r="E233" s="31"/>
      <c r="F233" s="31"/>
      <c r="G233" s="31"/>
      <c r="H233" s="31"/>
      <c r="I233" s="31"/>
      <c r="J233" s="34"/>
      <c r="K233" s="31"/>
      <c r="L233" s="34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</row>
    <row r="234">
      <c r="A234" s="31"/>
      <c r="B234" s="31"/>
      <c r="C234" s="31"/>
      <c r="D234" s="31"/>
      <c r="E234" s="31"/>
      <c r="F234" s="31"/>
      <c r="G234" s="31"/>
      <c r="H234" s="31"/>
      <c r="I234" s="31"/>
      <c r="J234" s="34"/>
      <c r="K234" s="31"/>
      <c r="L234" s="34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</row>
    <row r="235">
      <c r="A235" s="31"/>
      <c r="B235" s="31"/>
      <c r="C235" s="31"/>
      <c r="D235" s="31"/>
      <c r="E235" s="31"/>
      <c r="F235" s="31"/>
      <c r="G235" s="31"/>
      <c r="H235" s="31"/>
      <c r="I235" s="31"/>
      <c r="J235" s="34"/>
      <c r="K235" s="31"/>
      <c r="L235" s="34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</row>
    <row r="236">
      <c r="A236" s="31"/>
      <c r="B236" s="31"/>
      <c r="C236" s="31"/>
      <c r="D236" s="31"/>
      <c r="E236" s="31"/>
      <c r="F236" s="31"/>
      <c r="G236" s="31"/>
      <c r="H236" s="31"/>
      <c r="I236" s="31"/>
      <c r="J236" s="34"/>
      <c r="K236" s="31"/>
      <c r="L236" s="34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</row>
    <row r="237">
      <c r="A237" s="31"/>
      <c r="B237" s="31"/>
      <c r="C237" s="31"/>
      <c r="D237" s="31"/>
      <c r="E237" s="31"/>
      <c r="F237" s="31"/>
      <c r="G237" s="31"/>
      <c r="H237" s="31"/>
      <c r="I237" s="31"/>
      <c r="J237" s="34"/>
      <c r="K237" s="31"/>
      <c r="L237" s="34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</row>
    <row r="238">
      <c r="A238" s="31"/>
      <c r="B238" s="31"/>
      <c r="C238" s="31"/>
      <c r="D238" s="31"/>
      <c r="E238" s="31"/>
      <c r="F238" s="31"/>
      <c r="G238" s="31"/>
      <c r="H238" s="31"/>
      <c r="I238" s="31"/>
      <c r="J238" s="34"/>
      <c r="K238" s="31"/>
      <c r="L238" s="34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</row>
    <row r="239">
      <c r="A239" s="31"/>
      <c r="B239" s="31"/>
      <c r="C239" s="31"/>
      <c r="D239" s="31"/>
      <c r="E239" s="31"/>
      <c r="F239" s="31"/>
      <c r="G239" s="31"/>
      <c r="H239" s="31"/>
      <c r="I239" s="31"/>
      <c r="J239" s="34"/>
      <c r="K239" s="31"/>
      <c r="L239" s="34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</row>
    <row r="240">
      <c r="A240" s="31"/>
      <c r="B240" s="31"/>
      <c r="C240" s="31"/>
      <c r="D240" s="31"/>
      <c r="E240" s="31"/>
      <c r="F240" s="31"/>
      <c r="G240" s="31"/>
      <c r="H240" s="31"/>
      <c r="I240" s="31"/>
      <c r="J240" s="34"/>
      <c r="K240" s="31"/>
      <c r="L240" s="34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</row>
    <row r="241">
      <c r="A241" s="31"/>
      <c r="B241" s="31"/>
      <c r="C241" s="31"/>
      <c r="D241" s="31"/>
      <c r="E241" s="31"/>
      <c r="F241" s="31"/>
      <c r="G241" s="31"/>
      <c r="H241" s="31"/>
      <c r="I241" s="31"/>
      <c r="J241" s="34"/>
      <c r="K241" s="31"/>
      <c r="L241" s="34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</row>
    <row r="242">
      <c r="A242" s="31"/>
      <c r="B242" s="31"/>
      <c r="C242" s="31"/>
      <c r="D242" s="31"/>
      <c r="E242" s="31"/>
      <c r="F242" s="31"/>
      <c r="G242" s="31"/>
      <c r="H242" s="31"/>
      <c r="I242" s="31"/>
      <c r="J242" s="34"/>
      <c r="K242" s="31"/>
      <c r="L242" s="34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</row>
    <row r="243">
      <c r="A243" s="31"/>
      <c r="B243" s="31"/>
      <c r="C243" s="31"/>
      <c r="D243" s="31"/>
      <c r="E243" s="31"/>
      <c r="F243" s="31"/>
      <c r="G243" s="31"/>
      <c r="H243" s="31"/>
      <c r="I243" s="31"/>
      <c r="J243" s="34"/>
      <c r="K243" s="31"/>
      <c r="L243" s="34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</row>
    <row r="244">
      <c r="A244" s="31"/>
      <c r="B244" s="31"/>
      <c r="C244" s="31"/>
      <c r="D244" s="31"/>
      <c r="E244" s="31"/>
      <c r="F244" s="31"/>
      <c r="G244" s="31"/>
      <c r="H244" s="31"/>
      <c r="I244" s="31"/>
      <c r="J244" s="34"/>
      <c r="K244" s="31"/>
      <c r="L244" s="34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</row>
    <row r="245">
      <c r="A245" s="31"/>
      <c r="B245" s="31"/>
      <c r="C245" s="31"/>
      <c r="D245" s="31"/>
      <c r="E245" s="31"/>
      <c r="F245" s="31"/>
      <c r="G245" s="31"/>
      <c r="H245" s="31"/>
      <c r="I245" s="31"/>
      <c r="J245" s="34"/>
      <c r="K245" s="31"/>
      <c r="L245" s="34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</row>
    <row r="246">
      <c r="A246" s="31"/>
      <c r="B246" s="31"/>
      <c r="C246" s="31"/>
      <c r="D246" s="31"/>
      <c r="E246" s="31"/>
      <c r="F246" s="31"/>
      <c r="G246" s="31"/>
      <c r="H246" s="31"/>
      <c r="I246" s="31"/>
      <c r="J246" s="34"/>
      <c r="K246" s="31"/>
      <c r="L246" s="34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</row>
    <row r="247">
      <c r="A247" s="31"/>
      <c r="B247" s="31"/>
      <c r="C247" s="31"/>
      <c r="D247" s="31"/>
      <c r="E247" s="31"/>
      <c r="F247" s="31"/>
      <c r="G247" s="31"/>
      <c r="H247" s="31"/>
      <c r="I247" s="31"/>
      <c r="J247" s="34"/>
      <c r="K247" s="31"/>
      <c r="L247" s="34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</row>
    <row r="248">
      <c r="A248" s="31"/>
      <c r="B248" s="31"/>
      <c r="C248" s="31"/>
      <c r="D248" s="31"/>
      <c r="E248" s="31"/>
      <c r="F248" s="31"/>
      <c r="G248" s="31"/>
      <c r="H248" s="31"/>
      <c r="I248" s="31"/>
      <c r="J248" s="34"/>
      <c r="K248" s="31"/>
      <c r="L248" s="34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</row>
    <row r="249">
      <c r="A249" s="31"/>
      <c r="B249" s="31"/>
      <c r="C249" s="31"/>
      <c r="D249" s="31"/>
      <c r="E249" s="31"/>
      <c r="F249" s="31"/>
      <c r="G249" s="31"/>
      <c r="H249" s="31"/>
      <c r="I249" s="31"/>
      <c r="J249" s="34"/>
      <c r="K249" s="31"/>
      <c r="L249" s="34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</row>
    <row r="250">
      <c r="A250" s="31"/>
      <c r="B250" s="31"/>
      <c r="C250" s="31"/>
      <c r="D250" s="31"/>
      <c r="E250" s="31"/>
      <c r="F250" s="31"/>
      <c r="G250" s="31"/>
      <c r="H250" s="31"/>
      <c r="I250" s="31"/>
      <c r="J250" s="34"/>
      <c r="K250" s="31"/>
      <c r="L250" s="34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</row>
    <row r="251">
      <c r="A251" s="31"/>
      <c r="B251" s="31"/>
      <c r="C251" s="31"/>
      <c r="D251" s="31"/>
      <c r="E251" s="31"/>
      <c r="F251" s="31"/>
      <c r="G251" s="31"/>
      <c r="H251" s="31"/>
      <c r="I251" s="31"/>
      <c r="J251" s="34"/>
      <c r="K251" s="31"/>
      <c r="L251" s="34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</row>
    <row r="252">
      <c r="A252" s="31"/>
      <c r="B252" s="31"/>
      <c r="C252" s="31"/>
      <c r="D252" s="31"/>
      <c r="E252" s="31"/>
      <c r="F252" s="31"/>
      <c r="G252" s="31"/>
      <c r="H252" s="31"/>
      <c r="I252" s="31"/>
      <c r="J252" s="34"/>
      <c r="K252" s="31"/>
      <c r="L252" s="34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</row>
    <row r="253">
      <c r="A253" s="31"/>
      <c r="B253" s="31"/>
      <c r="C253" s="31"/>
      <c r="D253" s="31"/>
      <c r="E253" s="31"/>
      <c r="F253" s="31"/>
      <c r="G253" s="31"/>
      <c r="H253" s="31"/>
      <c r="I253" s="31"/>
      <c r="J253" s="34"/>
      <c r="K253" s="31"/>
      <c r="L253" s="34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</row>
    <row r="254">
      <c r="A254" s="31"/>
      <c r="B254" s="31"/>
      <c r="C254" s="31"/>
      <c r="D254" s="31"/>
      <c r="E254" s="31"/>
      <c r="F254" s="31"/>
      <c r="G254" s="31"/>
      <c r="H254" s="31"/>
      <c r="I254" s="31"/>
      <c r="J254" s="34"/>
      <c r="K254" s="31"/>
      <c r="L254" s="34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</row>
    <row r="255">
      <c r="A255" s="31"/>
      <c r="B255" s="31"/>
      <c r="C255" s="31"/>
      <c r="D255" s="31"/>
      <c r="E255" s="31"/>
      <c r="F255" s="31"/>
      <c r="G255" s="31"/>
      <c r="H255" s="31"/>
      <c r="I255" s="31"/>
      <c r="J255" s="34"/>
      <c r="K255" s="31"/>
      <c r="L255" s="34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</row>
    <row r="256">
      <c r="A256" s="31"/>
      <c r="B256" s="31"/>
      <c r="C256" s="31"/>
      <c r="D256" s="31"/>
      <c r="E256" s="31"/>
      <c r="F256" s="31"/>
      <c r="G256" s="31"/>
      <c r="H256" s="31"/>
      <c r="I256" s="31"/>
      <c r="J256" s="34"/>
      <c r="K256" s="31"/>
      <c r="L256" s="34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</row>
    <row r="257">
      <c r="A257" s="31"/>
      <c r="B257" s="31"/>
      <c r="C257" s="31"/>
      <c r="D257" s="31"/>
      <c r="E257" s="31"/>
      <c r="F257" s="31"/>
      <c r="G257" s="31"/>
      <c r="H257" s="31"/>
      <c r="I257" s="31"/>
      <c r="J257" s="34"/>
      <c r="K257" s="31"/>
      <c r="L257" s="34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</row>
    <row r="258">
      <c r="A258" s="31"/>
      <c r="B258" s="31"/>
      <c r="C258" s="31"/>
      <c r="D258" s="31"/>
      <c r="E258" s="31"/>
      <c r="F258" s="31"/>
      <c r="G258" s="31"/>
      <c r="H258" s="31"/>
      <c r="I258" s="31"/>
      <c r="J258" s="34"/>
      <c r="K258" s="31"/>
      <c r="L258" s="34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</row>
    <row r="259">
      <c r="A259" s="31"/>
      <c r="B259" s="31"/>
      <c r="C259" s="31"/>
      <c r="D259" s="31"/>
      <c r="E259" s="31"/>
      <c r="F259" s="31"/>
      <c r="G259" s="31"/>
      <c r="H259" s="31"/>
      <c r="I259" s="31"/>
      <c r="J259" s="34"/>
      <c r="K259" s="31"/>
      <c r="L259" s="34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</row>
    <row r="260">
      <c r="A260" s="31"/>
      <c r="B260" s="31"/>
      <c r="C260" s="31"/>
      <c r="D260" s="31"/>
      <c r="E260" s="31"/>
      <c r="F260" s="31"/>
      <c r="G260" s="31"/>
      <c r="H260" s="31"/>
      <c r="I260" s="31"/>
      <c r="J260" s="34"/>
      <c r="K260" s="31"/>
      <c r="L260" s="34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</row>
    <row r="261">
      <c r="A261" s="31"/>
      <c r="B261" s="31"/>
      <c r="C261" s="31"/>
      <c r="D261" s="31"/>
      <c r="E261" s="31"/>
      <c r="F261" s="31"/>
      <c r="G261" s="31"/>
      <c r="H261" s="31"/>
      <c r="I261" s="31"/>
      <c r="J261" s="34"/>
      <c r="K261" s="31"/>
      <c r="L261" s="34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</row>
    <row r="262">
      <c r="A262" s="31"/>
      <c r="B262" s="31"/>
      <c r="C262" s="31"/>
      <c r="D262" s="31"/>
      <c r="E262" s="31"/>
      <c r="F262" s="31"/>
      <c r="G262" s="31"/>
      <c r="H262" s="31"/>
      <c r="I262" s="31"/>
      <c r="J262" s="34"/>
      <c r="K262" s="31"/>
      <c r="L262" s="34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</row>
    <row r="263">
      <c r="A263" s="31"/>
      <c r="B263" s="31"/>
      <c r="C263" s="31"/>
      <c r="D263" s="31"/>
      <c r="E263" s="31"/>
      <c r="F263" s="31"/>
      <c r="G263" s="31"/>
      <c r="H263" s="31"/>
      <c r="I263" s="31"/>
      <c r="J263" s="34"/>
      <c r="K263" s="31"/>
      <c r="L263" s="34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</row>
    <row r="264">
      <c r="A264" s="31"/>
      <c r="B264" s="31"/>
      <c r="C264" s="31"/>
      <c r="D264" s="31"/>
      <c r="E264" s="31"/>
      <c r="F264" s="31"/>
      <c r="G264" s="31"/>
      <c r="H264" s="31"/>
      <c r="I264" s="31"/>
      <c r="J264" s="34"/>
      <c r="K264" s="31"/>
      <c r="L264" s="34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</row>
    <row r="265">
      <c r="A265" s="31"/>
      <c r="B265" s="31"/>
      <c r="C265" s="31"/>
      <c r="D265" s="31"/>
      <c r="E265" s="31"/>
      <c r="F265" s="31"/>
      <c r="G265" s="31"/>
      <c r="H265" s="31"/>
      <c r="I265" s="31"/>
      <c r="J265" s="34"/>
      <c r="K265" s="31"/>
      <c r="L265" s="34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</row>
    <row r="266">
      <c r="A266" s="31"/>
      <c r="B266" s="31"/>
      <c r="C266" s="31"/>
      <c r="D266" s="31"/>
      <c r="E266" s="31"/>
      <c r="F266" s="31"/>
      <c r="G266" s="31"/>
      <c r="H266" s="31"/>
      <c r="I266" s="31"/>
      <c r="J266" s="34"/>
      <c r="K266" s="31"/>
      <c r="L266" s="34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</row>
    <row r="267">
      <c r="A267" s="31"/>
      <c r="B267" s="31"/>
      <c r="C267" s="31"/>
      <c r="D267" s="31"/>
      <c r="E267" s="31"/>
      <c r="F267" s="31"/>
      <c r="G267" s="31"/>
      <c r="H267" s="31"/>
      <c r="I267" s="31"/>
      <c r="J267" s="34"/>
      <c r="K267" s="31"/>
      <c r="L267" s="34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</row>
    <row r="268">
      <c r="A268" s="31"/>
      <c r="B268" s="31"/>
      <c r="C268" s="31"/>
      <c r="D268" s="31"/>
      <c r="E268" s="31"/>
      <c r="F268" s="31"/>
      <c r="G268" s="31"/>
      <c r="H268" s="31"/>
      <c r="I268" s="31"/>
      <c r="J268" s="34"/>
      <c r="K268" s="31"/>
      <c r="L268" s="34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</row>
    <row r="269">
      <c r="A269" s="31"/>
      <c r="B269" s="31"/>
      <c r="C269" s="31"/>
      <c r="D269" s="31"/>
      <c r="E269" s="31"/>
      <c r="F269" s="31"/>
      <c r="G269" s="31"/>
      <c r="H269" s="31"/>
      <c r="I269" s="31"/>
      <c r="J269" s="34"/>
      <c r="K269" s="31"/>
      <c r="L269" s="34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</row>
    <row r="270">
      <c r="A270" s="31"/>
      <c r="B270" s="31"/>
      <c r="C270" s="31"/>
      <c r="D270" s="31"/>
      <c r="E270" s="31"/>
      <c r="F270" s="31"/>
      <c r="G270" s="31"/>
      <c r="H270" s="31"/>
      <c r="I270" s="31"/>
      <c r="J270" s="34"/>
      <c r="K270" s="31"/>
      <c r="L270" s="34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</row>
    <row r="271">
      <c r="A271" s="31"/>
      <c r="B271" s="31"/>
      <c r="C271" s="31"/>
      <c r="D271" s="31"/>
      <c r="E271" s="31"/>
      <c r="F271" s="31"/>
      <c r="G271" s="31"/>
      <c r="H271" s="31"/>
      <c r="I271" s="31"/>
      <c r="J271" s="34"/>
      <c r="K271" s="31"/>
      <c r="L271" s="34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</row>
    <row r="272">
      <c r="A272" s="31"/>
      <c r="B272" s="31"/>
      <c r="C272" s="31"/>
      <c r="D272" s="31"/>
      <c r="E272" s="31"/>
      <c r="F272" s="31"/>
      <c r="G272" s="31"/>
      <c r="H272" s="31"/>
      <c r="I272" s="31"/>
      <c r="J272" s="34"/>
      <c r="K272" s="31"/>
      <c r="L272" s="34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</row>
    <row r="273">
      <c r="A273" s="31"/>
      <c r="B273" s="31"/>
      <c r="C273" s="31"/>
      <c r="D273" s="31"/>
      <c r="E273" s="31"/>
      <c r="F273" s="31"/>
      <c r="G273" s="31"/>
      <c r="H273" s="31"/>
      <c r="I273" s="31"/>
      <c r="J273" s="34"/>
      <c r="K273" s="31"/>
      <c r="L273" s="34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</row>
    <row r="274">
      <c r="A274" s="31"/>
      <c r="B274" s="31"/>
      <c r="C274" s="31"/>
      <c r="D274" s="31"/>
      <c r="E274" s="31"/>
      <c r="F274" s="31"/>
      <c r="G274" s="31"/>
      <c r="H274" s="31"/>
      <c r="I274" s="31"/>
      <c r="J274" s="34"/>
      <c r="K274" s="31"/>
      <c r="L274" s="34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</row>
    <row r="275">
      <c r="A275" s="31"/>
      <c r="B275" s="31"/>
      <c r="C275" s="31"/>
      <c r="D275" s="31"/>
      <c r="E275" s="31"/>
      <c r="F275" s="31"/>
      <c r="G275" s="31"/>
      <c r="H275" s="31"/>
      <c r="I275" s="31"/>
      <c r="J275" s="34"/>
      <c r="K275" s="31"/>
      <c r="L275" s="34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</row>
    <row r="276">
      <c r="A276" s="31"/>
      <c r="B276" s="31"/>
      <c r="C276" s="31"/>
      <c r="D276" s="31"/>
      <c r="E276" s="31"/>
      <c r="F276" s="31"/>
      <c r="G276" s="31"/>
      <c r="H276" s="31"/>
      <c r="I276" s="31"/>
      <c r="J276" s="34"/>
      <c r="K276" s="31"/>
      <c r="L276" s="34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</row>
    <row r="277">
      <c r="A277" s="31"/>
      <c r="B277" s="31"/>
      <c r="C277" s="31"/>
      <c r="D277" s="31"/>
      <c r="E277" s="31"/>
      <c r="F277" s="31"/>
      <c r="G277" s="31"/>
      <c r="H277" s="31"/>
      <c r="I277" s="31"/>
      <c r="J277" s="34"/>
      <c r="K277" s="31"/>
      <c r="L277" s="34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</row>
    <row r="278">
      <c r="A278" s="31"/>
      <c r="B278" s="31"/>
      <c r="C278" s="31"/>
      <c r="D278" s="31"/>
      <c r="E278" s="31"/>
      <c r="F278" s="31"/>
      <c r="G278" s="31"/>
      <c r="H278" s="31"/>
      <c r="I278" s="31"/>
      <c r="J278" s="34"/>
      <c r="K278" s="31"/>
      <c r="L278" s="34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</row>
    <row r="279">
      <c r="A279" s="31"/>
      <c r="B279" s="31"/>
      <c r="C279" s="31"/>
      <c r="D279" s="31"/>
      <c r="E279" s="31"/>
      <c r="F279" s="31"/>
      <c r="G279" s="31"/>
      <c r="H279" s="31"/>
      <c r="I279" s="31"/>
      <c r="J279" s="34"/>
      <c r="K279" s="31"/>
      <c r="L279" s="34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</row>
    <row r="280">
      <c r="A280" s="31"/>
      <c r="B280" s="31"/>
      <c r="C280" s="31"/>
      <c r="D280" s="31"/>
      <c r="E280" s="31"/>
      <c r="F280" s="31"/>
      <c r="G280" s="31"/>
      <c r="H280" s="31"/>
      <c r="I280" s="31"/>
      <c r="J280" s="34"/>
      <c r="K280" s="31"/>
      <c r="L280" s="34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</row>
    <row r="281">
      <c r="A281" s="31"/>
      <c r="B281" s="31"/>
      <c r="C281" s="31"/>
      <c r="D281" s="31"/>
      <c r="E281" s="31"/>
      <c r="F281" s="31"/>
      <c r="G281" s="31"/>
      <c r="H281" s="31"/>
      <c r="I281" s="31"/>
      <c r="J281" s="34"/>
      <c r="K281" s="31"/>
      <c r="L281" s="34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</row>
    <row r="282">
      <c r="A282" s="31"/>
      <c r="B282" s="31"/>
      <c r="C282" s="31"/>
      <c r="D282" s="31"/>
      <c r="E282" s="31"/>
      <c r="F282" s="31"/>
      <c r="G282" s="31"/>
      <c r="H282" s="31"/>
      <c r="I282" s="31"/>
      <c r="J282" s="34"/>
      <c r="K282" s="31"/>
      <c r="L282" s="34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</row>
    <row r="283">
      <c r="A283" s="31"/>
      <c r="B283" s="31"/>
      <c r="C283" s="31"/>
      <c r="D283" s="31"/>
      <c r="E283" s="31"/>
      <c r="F283" s="31"/>
      <c r="G283" s="31"/>
      <c r="H283" s="31"/>
      <c r="I283" s="31"/>
      <c r="J283" s="34"/>
      <c r="K283" s="31"/>
      <c r="L283" s="34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</row>
    <row r="284">
      <c r="A284" s="31"/>
      <c r="B284" s="31"/>
      <c r="C284" s="31"/>
      <c r="D284" s="31"/>
      <c r="E284" s="31"/>
      <c r="F284" s="31"/>
      <c r="G284" s="31"/>
      <c r="H284" s="31"/>
      <c r="I284" s="31"/>
      <c r="J284" s="34"/>
      <c r="K284" s="31"/>
      <c r="L284" s="34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</row>
    <row r="285">
      <c r="A285" s="31"/>
      <c r="B285" s="31"/>
      <c r="C285" s="31"/>
      <c r="D285" s="31"/>
      <c r="E285" s="31"/>
      <c r="F285" s="31"/>
      <c r="G285" s="31"/>
      <c r="H285" s="31"/>
      <c r="I285" s="31"/>
      <c r="J285" s="34"/>
      <c r="K285" s="31"/>
      <c r="L285" s="34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</row>
    <row r="286">
      <c r="A286" s="31"/>
      <c r="B286" s="31"/>
      <c r="C286" s="31"/>
      <c r="D286" s="31"/>
      <c r="E286" s="31"/>
      <c r="F286" s="31"/>
      <c r="G286" s="31"/>
      <c r="H286" s="31"/>
      <c r="I286" s="31"/>
      <c r="J286" s="34"/>
      <c r="K286" s="31"/>
      <c r="L286" s="34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</row>
    <row r="287">
      <c r="A287" s="31"/>
      <c r="B287" s="31"/>
      <c r="C287" s="31"/>
      <c r="D287" s="31"/>
      <c r="E287" s="31"/>
      <c r="F287" s="31"/>
      <c r="G287" s="31"/>
      <c r="H287" s="31"/>
      <c r="I287" s="31"/>
      <c r="J287" s="34"/>
      <c r="K287" s="31"/>
      <c r="L287" s="34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</row>
    <row r="288">
      <c r="A288" s="31"/>
      <c r="B288" s="31"/>
      <c r="C288" s="31"/>
      <c r="D288" s="31"/>
      <c r="E288" s="31"/>
      <c r="F288" s="31"/>
      <c r="G288" s="31"/>
      <c r="H288" s="31"/>
      <c r="I288" s="31"/>
      <c r="J288" s="34"/>
      <c r="K288" s="31"/>
      <c r="L288" s="34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</row>
    <row r="289">
      <c r="A289" s="31"/>
      <c r="B289" s="31"/>
      <c r="C289" s="31"/>
      <c r="D289" s="31"/>
      <c r="E289" s="31"/>
      <c r="F289" s="31"/>
      <c r="G289" s="31"/>
      <c r="H289" s="31"/>
      <c r="I289" s="31"/>
      <c r="J289" s="34"/>
      <c r="K289" s="31"/>
      <c r="L289" s="34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</row>
    <row r="290">
      <c r="A290" s="31"/>
      <c r="B290" s="31"/>
      <c r="C290" s="31"/>
      <c r="D290" s="31"/>
      <c r="E290" s="31"/>
      <c r="F290" s="31"/>
      <c r="G290" s="31"/>
      <c r="H290" s="31"/>
      <c r="I290" s="31"/>
      <c r="J290" s="34"/>
      <c r="K290" s="31"/>
      <c r="L290" s="34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</row>
    <row r="291">
      <c r="A291" s="31"/>
      <c r="B291" s="31"/>
      <c r="C291" s="31"/>
      <c r="D291" s="31"/>
      <c r="E291" s="31"/>
      <c r="F291" s="31"/>
      <c r="G291" s="31"/>
      <c r="H291" s="31"/>
      <c r="I291" s="31"/>
      <c r="J291" s="34"/>
      <c r="K291" s="31"/>
      <c r="L291" s="34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</row>
    <row r="292">
      <c r="A292" s="31"/>
      <c r="B292" s="31"/>
      <c r="C292" s="31"/>
      <c r="D292" s="31"/>
      <c r="E292" s="31"/>
      <c r="F292" s="31"/>
      <c r="G292" s="31"/>
      <c r="H292" s="31"/>
      <c r="I292" s="31"/>
      <c r="J292" s="34"/>
      <c r="K292" s="31"/>
      <c r="L292" s="34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</row>
    <row r="293">
      <c r="A293" s="31"/>
      <c r="B293" s="31"/>
      <c r="C293" s="31"/>
      <c r="D293" s="31"/>
      <c r="E293" s="31"/>
      <c r="F293" s="31"/>
      <c r="G293" s="31"/>
      <c r="H293" s="31"/>
      <c r="I293" s="31"/>
      <c r="J293" s="34"/>
      <c r="K293" s="31"/>
      <c r="L293" s="34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</row>
    <row r="294">
      <c r="A294" s="31"/>
      <c r="B294" s="31"/>
      <c r="C294" s="31"/>
      <c r="D294" s="31"/>
      <c r="E294" s="31"/>
      <c r="F294" s="31"/>
      <c r="G294" s="31"/>
      <c r="H294" s="31"/>
      <c r="I294" s="31"/>
      <c r="J294" s="34"/>
      <c r="K294" s="31"/>
      <c r="L294" s="34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</row>
    <row r="295">
      <c r="A295" s="31"/>
      <c r="B295" s="31"/>
      <c r="C295" s="31"/>
      <c r="D295" s="31"/>
      <c r="E295" s="31"/>
      <c r="F295" s="31"/>
      <c r="G295" s="31"/>
      <c r="H295" s="31"/>
      <c r="I295" s="31"/>
      <c r="J295" s="34"/>
      <c r="K295" s="31"/>
      <c r="L295" s="34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</row>
    <row r="296">
      <c r="A296" s="31"/>
      <c r="B296" s="31"/>
      <c r="C296" s="31"/>
      <c r="D296" s="31"/>
      <c r="E296" s="31"/>
      <c r="F296" s="31"/>
      <c r="G296" s="31"/>
      <c r="H296" s="31"/>
      <c r="I296" s="31"/>
      <c r="J296" s="34"/>
      <c r="K296" s="31"/>
      <c r="L296" s="34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</row>
    <row r="297">
      <c r="A297" s="31"/>
      <c r="B297" s="31"/>
      <c r="C297" s="31"/>
      <c r="D297" s="31"/>
      <c r="E297" s="31"/>
      <c r="F297" s="31"/>
      <c r="G297" s="31"/>
      <c r="H297" s="31"/>
      <c r="I297" s="31"/>
      <c r="J297" s="34"/>
      <c r="K297" s="31"/>
      <c r="L297" s="34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</row>
    <row r="298">
      <c r="A298" s="31"/>
      <c r="B298" s="31"/>
      <c r="C298" s="31"/>
      <c r="D298" s="31"/>
      <c r="E298" s="31"/>
      <c r="F298" s="31"/>
      <c r="G298" s="31"/>
      <c r="H298" s="31"/>
      <c r="I298" s="31"/>
      <c r="J298" s="34"/>
      <c r="K298" s="31"/>
      <c r="L298" s="34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</row>
    <row r="299">
      <c r="A299" s="31"/>
      <c r="B299" s="31"/>
      <c r="C299" s="31"/>
      <c r="D299" s="31"/>
      <c r="E299" s="31"/>
      <c r="F299" s="31"/>
      <c r="G299" s="31"/>
      <c r="H299" s="31"/>
      <c r="I299" s="31"/>
      <c r="J299" s="34"/>
      <c r="K299" s="31"/>
      <c r="L299" s="34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</row>
    <row r="300">
      <c r="A300" s="31"/>
      <c r="B300" s="31"/>
      <c r="C300" s="31"/>
      <c r="D300" s="31"/>
      <c r="E300" s="31"/>
      <c r="F300" s="31"/>
      <c r="G300" s="31"/>
      <c r="H300" s="31"/>
      <c r="I300" s="31"/>
      <c r="J300" s="34"/>
      <c r="K300" s="31"/>
      <c r="L300" s="34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</row>
    <row r="301">
      <c r="A301" s="31"/>
      <c r="B301" s="31"/>
      <c r="C301" s="31"/>
      <c r="D301" s="31"/>
      <c r="E301" s="31"/>
      <c r="F301" s="31"/>
      <c r="G301" s="31"/>
      <c r="H301" s="31"/>
      <c r="I301" s="31"/>
      <c r="J301" s="34"/>
      <c r="K301" s="31"/>
      <c r="L301" s="34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</row>
    <row r="302">
      <c r="A302" s="31"/>
      <c r="B302" s="31"/>
      <c r="C302" s="31"/>
      <c r="D302" s="31"/>
      <c r="E302" s="31"/>
      <c r="F302" s="31"/>
      <c r="G302" s="31"/>
      <c r="H302" s="31"/>
      <c r="I302" s="31"/>
      <c r="J302" s="34"/>
      <c r="K302" s="31"/>
      <c r="L302" s="34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</row>
    <row r="303">
      <c r="A303" s="31"/>
      <c r="B303" s="31"/>
      <c r="C303" s="31"/>
      <c r="D303" s="31"/>
      <c r="E303" s="31"/>
      <c r="F303" s="31"/>
      <c r="G303" s="31"/>
      <c r="H303" s="31"/>
      <c r="I303" s="31"/>
      <c r="J303" s="34"/>
      <c r="K303" s="31"/>
      <c r="L303" s="34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</row>
    <row r="304">
      <c r="A304" s="31"/>
      <c r="B304" s="31"/>
      <c r="C304" s="31"/>
      <c r="D304" s="31"/>
      <c r="E304" s="31"/>
      <c r="F304" s="31"/>
      <c r="G304" s="31"/>
      <c r="H304" s="31"/>
      <c r="I304" s="31"/>
      <c r="J304" s="34"/>
      <c r="K304" s="31"/>
      <c r="L304" s="34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</row>
    <row r="305">
      <c r="A305" s="31"/>
      <c r="B305" s="31"/>
      <c r="C305" s="31"/>
      <c r="D305" s="31"/>
      <c r="E305" s="31"/>
      <c r="F305" s="31"/>
      <c r="G305" s="31"/>
      <c r="H305" s="31"/>
      <c r="I305" s="31"/>
      <c r="J305" s="34"/>
      <c r="K305" s="31"/>
      <c r="L305" s="34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</row>
    <row r="306">
      <c r="A306" s="31"/>
      <c r="B306" s="31"/>
      <c r="C306" s="31"/>
      <c r="D306" s="31"/>
      <c r="E306" s="31"/>
      <c r="F306" s="31"/>
      <c r="G306" s="31"/>
      <c r="H306" s="31"/>
      <c r="I306" s="31"/>
      <c r="J306" s="34"/>
      <c r="K306" s="31"/>
      <c r="L306" s="34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</row>
    <row r="307">
      <c r="A307" s="31"/>
      <c r="B307" s="31"/>
      <c r="C307" s="31"/>
      <c r="D307" s="31"/>
      <c r="E307" s="31"/>
      <c r="F307" s="31"/>
      <c r="G307" s="31"/>
      <c r="H307" s="31"/>
      <c r="I307" s="31"/>
      <c r="J307" s="34"/>
      <c r="K307" s="31"/>
      <c r="L307" s="34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</row>
    <row r="308">
      <c r="A308" s="31"/>
      <c r="B308" s="31"/>
      <c r="C308" s="31"/>
      <c r="D308" s="31"/>
      <c r="E308" s="31"/>
      <c r="F308" s="31"/>
      <c r="G308" s="31"/>
      <c r="H308" s="31"/>
      <c r="I308" s="31"/>
      <c r="J308" s="34"/>
      <c r="K308" s="31"/>
      <c r="L308" s="34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</row>
    <row r="309">
      <c r="A309" s="31"/>
      <c r="B309" s="31"/>
      <c r="C309" s="31"/>
      <c r="D309" s="31"/>
      <c r="E309" s="31"/>
      <c r="F309" s="31"/>
      <c r="G309" s="31"/>
      <c r="H309" s="31"/>
      <c r="I309" s="31"/>
      <c r="J309" s="34"/>
      <c r="K309" s="31"/>
      <c r="L309" s="34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</row>
    <row r="310">
      <c r="A310" s="31"/>
      <c r="B310" s="31"/>
      <c r="C310" s="31"/>
      <c r="D310" s="31"/>
      <c r="E310" s="31"/>
      <c r="F310" s="31"/>
      <c r="G310" s="31"/>
      <c r="H310" s="31"/>
      <c r="I310" s="31"/>
      <c r="J310" s="34"/>
      <c r="K310" s="31"/>
      <c r="L310" s="34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</row>
    <row r="311">
      <c r="A311" s="31"/>
      <c r="B311" s="31"/>
      <c r="C311" s="31"/>
      <c r="D311" s="31"/>
      <c r="E311" s="31"/>
      <c r="F311" s="31"/>
      <c r="G311" s="31"/>
      <c r="H311" s="31"/>
      <c r="I311" s="31"/>
      <c r="J311" s="34"/>
      <c r="K311" s="31"/>
      <c r="L311" s="34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</row>
    <row r="312">
      <c r="A312" s="31"/>
      <c r="B312" s="31"/>
      <c r="C312" s="31"/>
      <c r="D312" s="31"/>
      <c r="E312" s="31"/>
      <c r="F312" s="31"/>
      <c r="G312" s="31"/>
      <c r="H312" s="31"/>
      <c r="I312" s="31"/>
      <c r="J312" s="34"/>
      <c r="K312" s="31"/>
      <c r="L312" s="34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</row>
    <row r="313">
      <c r="A313" s="31"/>
      <c r="B313" s="31"/>
      <c r="C313" s="31"/>
      <c r="D313" s="31"/>
      <c r="E313" s="31"/>
      <c r="F313" s="31"/>
      <c r="G313" s="31"/>
      <c r="H313" s="31"/>
      <c r="I313" s="31"/>
      <c r="J313" s="34"/>
      <c r="K313" s="31"/>
      <c r="L313" s="34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</row>
    <row r="314">
      <c r="A314" s="31"/>
      <c r="B314" s="31"/>
      <c r="C314" s="31"/>
      <c r="D314" s="31"/>
      <c r="E314" s="31"/>
      <c r="F314" s="31"/>
      <c r="G314" s="31"/>
      <c r="H314" s="31"/>
      <c r="I314" s="31"/>
      <c r="J314" s="34"/>
      <c r="K314" s="31"/>
      <c r="L314" s="34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</row>
    <row r="315">
      <c r="A315" s="31"/>
      <c r="B315" s="31"/>
      <c r="C315" s="31"/>
      <c r="D315" s="31"/>
      <c r="E315" s="31"/>
      <c r="F315" s="31"/>
      <c r="G315" s="31"/>
      <c r="H315" s="31"/>
      <c r="I315" s="31"/>
      <c r="J315" s="34"/>
      <c r="K315" s="31"/>
      <c r="L315" s="34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</row>
    <row r="316">
      <c r="A316" s="31"/>
      <c r="B316" s="31"/>
      <c r="C316" s="31"/>
      <c r="D316" s="31"/>
      <c r="E316" s="31"/>
      <c r="F316" s="31"/>
      <c r="G316" s="31"/>
      <c r="H316" s="31"/>
      <c r="I316" s="31"/>
      <c r="J316" s="34"/>
      <c r="K316" s="31"/>
      <c r="L316" s="34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</row>
    <row r="317">
      <c r="A317" s="31"/>
      <c r="B317" s="31"/>
      <c r="C317" s="31"/>
      <c r="D317" s="31"/>
      <c r="E317" s="31"/>
      <c r="F317" s="31"/>
      <c r="G317" s="31"/>
      <c r="H317" s="31"/>
      <c r="I317" s="31"/>
      <c r="J317" s="34"/>
      <c r="K317" s="31"/>
      <c r="L317" s="34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</row>
    <row r="318">
      <c r="A318" s="31"/>
      <c r="B318" s="31"/>
      <c r="C318" s="31"/>
      <c r="D318" s="31"/>
      <c r="E318" s="31"/>
      <c r="F318" s="31"/>
      <c r="G318" s="31"/>
      <c r="H318" s="31"/>
      <c r="I318" s="31"/>
      <c r="J318" s="34"/>
      <c r="K318" s="31"/>
      <c r="L318" s="34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</row>
    <row r="319">
      <c r="A319" s="31"/>
      <c r="B319" s="31"/>
      <c r="C319" s="31"/>
      <c r="D319" s="31"/>
      <c r="E319" s="31"/>
      <c r="F319" s="31"/>
      <c r="G319" s="31"/>
      <c r="H319" s="31"/>
      <c r="I319" s="31"/>
      <c r="J319" s="34"/>
      <c r="K319" s="31"/>
      <c r="L319" s="34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</row>
    <row r="320">
      <c r="A320" s="31"/>
      <c r="B320" s="31"/>
      <c r="C320" s="31"/>
      <c r="D320" s="31"/>
      <c r="E320" s="31"/>
      <c r="F320" s="31"/>
      <c r="G320" s="31"/>
      <c r="H320" s="31"/>
      <c r="I320" s="31"/>
      <c r="J320" s="34"/>
      <c r="K320" s="31"/>
      <c r="L320" s="34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</row>
    <row r="321">
      <c r="A321" s="31"/>
      <c r="B321" s="31"/>
      <c r="C321" s="31"/>
      <c r="D321" s="31"/>
      <c r="E321" s="31"/>
      <c r="F321" s="31"/>
      <c r="G321" s="31"/>
      <c r="H321" s="31"/>
      <c r="I321" s="31"/>
      <c r="J321" s="34"/>
      <c r="K321" s="31"/>
      <c r="L321" s="34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</row>
    <row r="322">
      <c r="A322" s="31"/>
      <c r="B322" s="31"/>
      <c r="C322" s="31"/>
      <c r="D322" s="31"/>
      <c r="E322" s="31"/>
      <c r="F322" s="31"/>
      <c r="G322" s="31"/>
      <c r="H322" s="31"/>
      <c r="I322" s="31"/>
      <c r="J322" s="34"/>
      <c r="K322" s="31"/>
      <c r="L322" s="34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</row>
    <row r="323">
      <c r="A323" s="31"/>
      <c r="B323" s="31"/>
      <c r="C323" s="31"/>
      <c r="D323" s="31"/>
      <c r="E323" s="31"/>
      <c r="F323" s="31"/>
      <c r="G323" s="31"/>
      <c r="H323" s="31"/>
      <c r="I323" s="31"/>
      <c r="J323" s="34"/>
      <c r="K323" s="31"/>
      <c r="L323" s="34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</row>
    <row r="324">
      <c r="A324" s="31"/>
      <c r="B324" s="31"/>
      <c r="C324" s="31"/>
      <c r="D324" s="31"/>
      <c r="E324" s="31"/>
      <c r="F324" s="31"/>
      <c r="G324" s="31"/>
      <c r="H324" s="31"/>
      <c r="I324" s="31"/>
      <c r="J324" s="34"/>
      <c r="K324" s="31"/>
      <c r="L324" s="34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</row>
    <row r="325">
      <c r="A325" s="31"/>
      <c r="B325" s="31"/>
      <c r="C325" s="31"/>
      <c r="D325" s="31"/>
      <c r="E325" s="31"/>
      <c r="F325" s="31"/>
      <c r="G325" s="31"/>
      <c r="H325" s="31"/>
      <c r="I325" s="31"/>
      <c r="J325" s="34"/>
      <c r="K325" s="31"/>
      <c r="L325" s="34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</row>
    <row r="326">
      <c r="A326" s="31"/>
      <c r="B326" s="31"/>
      <c r="C326" s="31"/>
      <c r="D326" s="31"/>
      <c r="E326" s="31"/>
      <c r="F326" s="31"/>
      <c r="G326" s="31"/>
      <c r="H326" s="31"/>
      <c r="I326" s="31"/>
      <c r="J326" s="34"/>
      <c r="K326" s="31"/>
      <c r="L326" s="34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</row>
    <row r="327">
      <c r="A327" s="31"/>
      <c r="B327" s="31"/>
      <c r="C327" s="31"/>
      <c r="D327" s="31"/>
      <c r="E327" s="31"/>
      <c r="F327" s="31"/>
      <c r="G327" s="31"/>
      <c r="H327" s="31"/>
      <c r="I327" s="31"/>
      <c r="J327" s="34"/>
      <c r="K327" s="31"/>
      <c r="L327" s="34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</row>
    <row r="328">
      <c r="A328" s="31"/>
      <c r="B328" s="31"/>
      <c r="C328" s="31"/>
      <c r="D328" s="31"/>
      <c r="E328" s="31"/>
      <c r="F328" s="31"/>
      <c r="G328" s="31"/>
      <c r="H328" s="31"/>
      <c r="I328" s="31"/>
      <c r="J328" s="34"/>
      <c r="K328" s="31"/>
      <c r="L328" s="34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</row>
    <row r="329">
      <c r="A329" s="31"/>
      <c r="B329" s="31"/>
      <c r="C329" s="31"/>
      <c r="D329" s="31"/>
      <c r="E329" s="31"/>
      <c r="F329" s="31"/>
      <c r="G329" s="31"/>
      <c r="H329" s="31"/>
      <c r="I329" s="31"/>
      <c r="J329" s="34"/>
      <c r="K329" s="31"/>
      <c r="L329" s="34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</row>
    <row r="330">
      <c r="A330" s="31"/>
      <c r="B330" s="31"/>
      <c r="C330" s="31"/>
      <c r="D330" s="31"/>
      <c r="E330" s="31"/>
      <c r="F330" s="31"/>
      <c r="G330" s="31"/>
      <c r="H330" s="31"/>
      <c r="I330" s="31"/>
      <c r="J330" s="34"/>
      <c r="K330" s="31"/>
      <c r="L330" s="34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</row>
    <row r="331">
      <c r="A331" s="31"/>
      <c r="B331" s="31"/>
      <c r="C331" s="31"/>
      <c r="D331" s="31"/>
      <c r="E331" s="31"/>
      <c r="F331" s="31"/>
      <c r="G331" s="31"/>
      <c r="H331" s="31"/>
      <c r="I331" s="31"/>
      <c r="J331" s="34"/>
      <c r="K331" s="31"/>
      <c r="L331" s="34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</row>
    <row r="332">
      <c r="A332" s="31"/>
      <c r="B332" s="31"/>
      <c r="C332" s="31"/>
      <c r="D332" s="31"/>
      <c r="E332" s="31"/>
      <c r="F332" s="31"/>
      <c r="G332" s="31"/>
      <c r="H332" s="31"/>
      <c r="I332" s="31"/>
      <c r="J332" s="34"/>
      <c r="K332" s="31"/>
      <c r="L332" s="34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</row>
    <row r="333">
      <c r="A333" s="31"/>
      <c r="B333" s="31"/>
      <c r="C333" s="31"/>
      <c r="D333" s="31"/>
      <c r="E333" s="31"/>
      <c r="F333" s="31"/>
      <c r="G333" s="31"/>
      <c r="H333" s="31"/>
      <c r="I333" s="31"/>
      <c r="J333" s="34"/>
      <c r="K333" s="31"/>
      <c r="L333" s="34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</row>
    <row r="334">
      <c r="A334" s="31"/>
      <c r="B334" s="31"/>
      <c r="C334" s="31"/>
      <c r="D334" s="31"/>
      <c r="E334" s="31"/>
      <c r="F334" s="31"/>
      <c r="G334" s="31"/>
      <c r="H334" s="31"/>
      <c r="I334" s="31"/>
      <c r="J334" s="34"/>
      <c r="K334" s="31"/>
      <c r="L334" s="34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</row>
    <row r="335">
      <c r="A335" s="31"/>
      <c r="B335" s="31"/>
      <c r="C335" s="31"/>
      <c r="D335" s="31"/>
      <c r="E335" s="31"/>
      <c r="F335" s="31"/>
      <c r="G335" s="31"/>
      <c r="H335" s="31"/>
      <c r="I335" s="31"/>
      <c r="J335" s="34"/>
      <c r="K335" s="31"/>
      <c r="L335" s="34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</row>
    <row r="336">
      <c r="A336" s="31"/>
      <c r="B336" s="31"/>
      <c r="C336" s="31"/>
      <c r="D336" s="31"/>
      <c r="E336" s="31"/>
      <c r="F336" s="31"/>
      <c r="G336" s="31"/>
      <c r="H336" s="31"/>
      <c r="I336" s="31"/>
      <c r="J336" s="34"/>
      <c r="K336" s="31"/>
      <c r="L336" s="34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</row>
    <row r="337">
      <c r="A337" s="31"/>
      <c r="B337" s="31"/>
      <c r="C337" s="31"/>
      <c r="D337" s="31"/>
      <c r="E337" s="31"/>
      <c r="F337" s="31"/>
      <c r="G337" s="31"/>
      <c r="H337" s="31"/>
      <c r="I337" s="31"/>
      <c r="J337" s="34"/>
      <c r="K337" s="31"/>
      <c r="L337" s="34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</row>
    <row r="338">
      <c r="A338" s="31"/>
      <c r="B338" s="31"/>
      <c r="C338" s="31"/>
      <c r="D338" s="31"/>
      <c r="E338" s="31"/>
      <c r="F338" s="31"/>
      <c r="G338" s="31"/>
      <c r="H338" s="31"/>
      <c r="I338" s="31"/>
      <c r="J338" s="34"/>
      <c r="K338" s="31"/>
      <c r="L338" s="34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</row>
    <row r="339">
      <c r="A339" s="31"/>
      <c r="B339" s="31"/>
      <c r="C339" s="31"/>
      <c r="D339" s="31"/>
      <c r="E339" s="31"/>
      <c r="F339" s="31"/>
      <c r="G339" s="31"/>
      <c r="H339" s="31"/>
      <c r="I339" s="31"/>
      <c r="J339" s="34"/>
      <c r="K339" s="31"/>
      <c r="L339" s="34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</row>
    <row r="340">
      <c r="A340" s="31"/>
      <c r="B340" s="31"/>
      <c r="C340" s="31"/>
      <c r="D340" s="31"/>
      <c r="E340" s="31"/>
      <c r="F340" s="31"/>
      <c r="G340" s="31"/>
      <c r="H340" s="31"/>
      <c r="I340" s="31"/>
      <c r="J340" s="34"/>
      <c r="K340" s="31"/>
      <c r="L340" s="34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</row>
    <row r="341">
      <c r="A341" s="31"/>
      <c r="B341" s="31"/>
      <c r="C341" s="31"/>
      <c r="D341" s="31"/>
      <c r="E341" s="31"/>
      <c r="F341" s="31"/>
      <c r="G341" s="31"/>
      <c r="H341" s="31"/>
      <c r="I341" s="31"/>
      <c r="J341" s="34"/>
      <c r="K341" s="31"/>
      <c r="L341" s="34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</row>
    <row r="342">
      <c r="A342" s="31"/>
      <c r="B342" s="31"/>
      <c r="C342" s="31"/>
      <c r="D342" s="31"/>
      <c r="E342" s="31"/>
      <c r="F342" s="31"/>
      <c r="G342" s="31"/>
      <c r="H342" s="31"/>
      <c r="I342" s="31"/>
      <c r="J342" s="34"/>
      <c r="K342" s="31"/>
      <c r="L342" s="34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</row>
    <row r="343">
      <c r="A343" s="31"/>
      <c r="B343" s="31"/>
      <c r="C343" s="31"/>
      <c r="D343" s="31"/>
      <c r="E343" s="31"/>
      <c r="F343" s="31"/>
      <c r="G343" s="31"/>
      <c r="H343" s="31"/>
      <c r="I343" s="31"/>
      <c r="J343" s="34"/>
      <c r="K343" s="31"/>
      <c r="L343" s="34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</row>
    <row r="344">
      <c r="A344" s="31"/>
      <c r="B344" s="31"/>
      <c r="C344" s="31"/>
      <c r="D344" s="31"/>
      <c r="E344" s="31"/>
      <c r="F344" s="31"/>
      <c r="G344" s="31"/>
      <c r="H344" s="31"/>
      <c r="I344" s="31"/>
      <c r="J344" s="34"/>
      <c r="K344" s="31"/>
      <c r="L344" s="34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</row>
    <row r="345">
      <c r="A345" s="31"/>
      <c r="B345" s="31"/>
      <c r="C345" s="31"/>
      <c r="D345" s="31"/>
      <c r="E345" s="31"/>
      <c r="F345" s="31"/>
      <c r="G345" s="31"/>
      <c r="H345" s="31"/>
      <c r="I345" s="31"/>
      <c r="J345" s="34"/>
      <c r="K345" s="31"/>
      <c r="L345" s="34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</row>
    <row r="346">
      <c r="A346" s="31"/>
      <c r="B346" s="31"/>
      <c r="C346" s="31"/>
      <c r="D346" s="31"/>
      <c r="E346" s="31"/>
      <c r="F346" s="31"/>
      <c r="G346" s="31"/>
      <c r="H346" s="31"/>
      <c r="I346" s="31"/>
      <c r="J346" s="34"/>
      <c r="K346" s="31"/>
      <c r="L346" s="34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</row>
    <row r="347">
      <c r="A347" s="31"/>
      <c r="B347" s="31"/>
      <c r="C347" s="31"/>
      <c r="D347" s="31"/>
      <c r="E347" s="31"/>
      <c r="F347" s="31"/>
      <c r="G347" s="31"/>
      <c r="H347" s="31"/>
      <c r="I347" s="31"/>
      <c r="J347" s="34"/>
      <c r="K347" s="31"/>
      <c r="L347" s="34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</row>
    <row r="348">
      <c r="A348" s="31"/>
      <c r="B348" s="31"/>
      <c r="C348" s="31"/>
      <c r="D348" s="31"/>
      <c r="E348" s="31"/>
      <c r="F348" s="31"/>
      <c r="G348" s="31"/>
      <c r="H348" s="31"/>
      <c r="I348" s="31"/>
      <c r="J348" s="34"/>
      <c r="K348" s="31"/>
      <c r="L348" s="34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</row>
    <row r="349">
      <c r="A349" s="31"/>
      <c r="B349" s="31"/>
      <c r="C349" s="31"/>
      <c r="D349" s="31"/>
      <c r="E349" s="31"/>
      <c r="F349" s="31"/>
      <c r="G349" s="31"/>
      <c r="H349" s="31"/>
      <c r="I349" s="31"/>
      <c r="J349" s="34"/>
      <c r="K349" s="31"/>
      <c r="L349" s="34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</row>
    <row r="350">
      <c r="A350" s="31"/>
      <c r="B350" s="31"/>
      <c r="C350" s="31"/>
      <c r="D350" s="31"/>
      <c r="E350" s="31"/>
      <c r="F350" s="31"/>
      <c r="G350" s="31"/>
      <c r="H350" s="31"/>
      <c r="I350" s="31"/>
      <c r="J350" s="34"/>
      <c r="K350" s="31"/>
      <c r="L350" s="34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</row>
    <row r="351">
      <c r="A351" s="31"/>
      <c r="B351" s="31"/>
      <c r="C351" s="31"/>
      <c r="D351" s="31"/>
      <c r="E351" s="31"/>
      <c r="F351" s="31"/>
      <c r="G351" s="31"/>
      <c r="H351" s="31"/>
      <c r="I351" s="31"/>
      <c r="J351" s="34"/>
      <c r="K351" s="31"/>
      <c r="L351" s="34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</row>
    <row r="352">
      <c r="A352" s="31"/>
      <c r="B352" s="31"/>
      <c r="C352" s="31"/>
      <c r="D352" s="31"/>
      <c r="E352" s="31"/>
      <c r="F352" s="31"/>
      <c r="G352" s="31"/>
      <c r="H352" s="31"/>
      <c r="I352" s="31"/>
      <c r="J352" s="34"/>
      <c r="K352" s="31"/>
      <c r="L352" s="34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</row>
    <row r="353">
      <c r="A353" s="31"/>
      <c r="B353" s="31"/>
      <c r="C353" s="31"/>
      <c r="D353" s="31"/>
      <c r="E353" s="31"/>
      <c r="F353" s="31"/>
      <c r="G353" s="31"/>
      <c r="H353" s="31"/>
      <c r="I353" s="31"/>
      <c r="J353" s="34"/>
      <c r="K353" s="31"/>
      <c r="L353" s="34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</row>
    <row r="354">
      <c r="A354" s="31"/>
      <c r="B354" s="31"/>
      <c r="C354" s="31"/>
      <c r="D354" s="31"/>
      <c r="E354" s="31"/>
      <c r="F354" s="31"/>
      <c r="G354" s="31"/>
      <c r="H354" s="31"/>
      <c r="I354" s="31"/>
      <c r="J354" s="34"/>
      <c r="K354" s="31"/>
      <c r="L354" s="34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</row>
    <row r="355">
      <c r="A355" s="31"/>
      <c r="B355" s="31"/>
      <c r="C355" s="31"/>
      <c r="D355" s="31"/>
      <c r="E355" s="31"/>
      <c r="F355" s="31"/>
      <c r="G355" s="31"/>
      <c r="H355" s="31"/>
      <c r="I355" s="31"/>
      <c r="J355" s="34"/>
      <c r="K355" s="31"/>
      <c r="L355" s="34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</row>
    <row r="356">
      <c r="A356" s="31"/>
      <c r="B356" s="31"/>
      <c r="C356" s="31"/>
      <c r="D356" s="31"/>
      <c r="E356" s="31"/>
      <c r="F356" s="31"/>
      <c r="G356" s="31"/>
      <c r="H356" s="31"/>
      <c r="I356" s="31"/>
      <c r="J356" s="34"/>
      <c r="K356" s="31"/>
      <c r="L356" s="34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</row>
    <row r="357">
      <c r="A357" s="31"/>
      <c r="B357" s="31"/>
      <c r="C357" s="31"/>
      <c r="D357" s="31"/>
      <c r="E357" s="31"/>
      <c r="F357" s="31"/>
      <c r="G357" s="31"/>
      <c r="H357" s="31"/>
      <c r="I357" s="31"/>
      <c r="J357" s="34"/>
      <c r="K357" s="31"/>
      <c r="L357" s="34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</row>
    <row r="358">
      <c r="A358" s="31"/>
      <c r="B358" s="31"/>
      <c r="C358" s="31"/>
      <c r="D358" s="31"/>
      <c r="E358" s="31"/>
      <c r="F358" s="31"/>
      <c r="G358" s="31"/>
      <c r="H358" s="31"/>
      <c r="I358" s="31"/>
      <c r="J358" s="34"/>
      <c r="K358" s="31"/>
      <c r="L358" s="34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</row>
    <row r="359">
      <c r="A359" s="31"/>
      <c r="B359" s="31"/>
      <c r="C359" s="31"/>
      <c r="D359" s="31"/>
      <c r="E359" s="31"/>
      <c r="F359" s="31"/>
      <c r="G359" s="31"/>
      <c r="H359" s="31"/>
      <c r="I359" s="31"/>
      <c r="J359" s="34"/>
      <c r="K359" s="31"/>
      <c r="L359" s="34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</row>
    <row r="360">
      <c r="A360" s="31"/>
      <c r="B360" s="31"/>
      <c r="C360" s="31"/>
      <c r="D360" s="31"/>
      <c r="E360" s="31"/>
      <c r="F360" s="31"/>
      <c r="G360" s="31"/>
      <c r="H360" s="31"/>
      <c r="I360" s="31"/>
      <c r="J360" s="34"/>
      <c r="K360" s="31"/>
      <c r="L360" s="34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</row>
    <row r="361">
      <c r="A361" s="31"/>
      <c r="B361" s="31"/>
      <c r="C361" s="31"/>
      <c r="D361" s="31"/>
      <c r="E361" s="31"/>
      <c r="F361" s="31"/>
      <c r="G361" s="31"/>
      <c r="H361" s="31"/>
      <c r="I361" s="31"/>
      <c r="J361" s="34"/>
      <c r="K361" s="31"/>
      <c r="L361" s="34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</row>
    <row r="362">
      <c r="A362" s="31"/>
      <c r="B362" s="31"/>
      <c r="C362" s="31"/>
      <c r="D362" s="31"/>
      <c r="E362" s="31"/>
      <c r="F362" s="31"/>
      <c r="G362" s="31"/>
      <c r="H362" s="31"/>
      <c r="I362" s="31"/>
      <c r="J362" s="34"/>
      <c r="K362" s="31"/>
      <c r="L362" s="34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</row>
    <row r="363">
      <c r="A363" s="31"/>
      <c r="B363" s="31"/>
      <c r="C363" s="31"/>
      <c r="D363" s="31"/>
      <c r="E363" s="31"/>
      <c r="F363" s="31"/>
      <c r="G363" s="31"/>
      <c r="H363" s="31"/>
      <c r="I363" s="31"/>
      <c r="J363" s="34"/>
      <c r="K363" s="31"/>
      <c r="L363" s="34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</row>
    <row r="364">
      <c r="A364" s="31"/>
      <c r="B364" s="31"/>
      <c r="C364" s="31"/>
      <c r="D364" s="31"/>
      <c r="E364" s="31"/>
      <c r="F364" s="31"/>
      <c r="G364" s="31"/>
      <c r="H364" s="31"/>
      <c r="I364" s="31"/>
      <c r="J364" s="34"/>
      <c r="K364" s="31"/>
      <c r="L364" s="34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</row>
    <row r="365">
      <c r="A365" s="31"/>
      <c r="B365" s="31"/>
      <c r="C365" s="31"/>
      <c r="D365" s="31"/>
      <c r="E365" s="31"/>
      <c r="F365" s="31"/>
      <c r="G365" s="31"/>
      <c r="H365" s="31"/>
      <c r="I365" s="31"/>
      <c r="J365" s="34"/>
      <c r="K365" s="31"/>
      <c r="L365" s="34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</row>
    <row r="366">
      <c r="A366" s="31"/>
      <c r="B366" s="31"/>
      <c r="C366" s="31"/>
      <c r="D366" s="31"/>
      <c r="E366" s="31"/>
      <c r="F366" s="31"/>
      <c r="G366" s="31"/>
      <c r="H366" s="31"/>
      <c r="I366" s="31"/>
      <c r="J366" s="34"/>
      <c r="K366" s="31"/>
      <c r="L366" s="34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</row>
    <row r="367">
      <c r="A367" s="31"/>
      <c r="B367" s="31"/>
      <c r="C367" s="31"/>
      <c r="D367" s="31"/>
      <c r="E367" s="31"/>
      <c r="F367" s="31"/>
      <c r="G367" s="31"/>
      <c r="H367" s="31"/>
      <c r="I367" s="31"/>
      <c r="J367" s="34"/>
      <c r="K367" s="31"/>
      <c r="L367" s="34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</row>
    <row r="368">
      <c r="A368" s="31"/>
      <c r="B368" s="31"/>
      <c r="C368" s="31"/>
      <c r="D368" s="31"/>
      <c r="E368" s="31"/>
      <c r="F368" s="31"/>
      <c r="G368" s="31"/>
      <c r="H368" s="31"/>
      <c r="I368" s="31"/>
      <c r="J368" s="34"/>
      <c r="K368" s="31"/>
      <c r="L368" s="34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</row>
    <row r="369">
      <c r="A369" s="31"/>
      <c r="B369" s="31"/>
      <c r="C369" s="31"/>
      <c r="D369" s="31"/>
      <c r="E369" s="31"/>
      <c r="F369" s="31"/>
      <c r="G369" s="31"/>
      <c r="H369" s="31"/>
      <c r="I369" s="31"/>
      <c r="J369" s="34"/>
      <c r="K369" s="31"/>
      <c r="L369" s="34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</row>
    <row r="370">
      <c r="A370" s="31"/>
      <c r="B370" s="31"/>
      <c r="C370" s="31"/>
      <c r="D370" s="31"/>
      <c r="E370" s="31"/>
      <c r="F370" s="31"/>
      <c r="G370" s="31"/>
      <c r="H370" s="31"/>
      <c r="I370" s="31"/>
      <c r="J370" s="34"/>
      <c r="K370" s="31"/>
      <c r="L370" s="34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</row>
    <row r="371">
      <c r="A371" s="31"/>
      <c r="B371" s="31"/>
      <c r="C371" s="31"/>
      <c r="D371" s="31"/>
      <c r="E371" s="31"/>
      <c r="F371" s="31"/>
      <c r="G371" s="31"/>
      <c r="H371" s="31"/>
      <c r="I371" s="31"/>
      <c r="J371" s="34"/>
      <c r="K371" s="31"/>
      <c r="L371" s="34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</row>
    <row r="372">
      <c r="A372" s="31"/>
      <c r="B372" s="31"/>
      <c r="C372" s="31"/>
      <c r="D372" s="31"/>
      <c r="E372" s="31"/>
      <c r="F372" s="31"/>
      <c r="G372" s="31"/>
      <c r="H372" s="31"/>
      <c r="I372" s="31"/>
      <c r="J372" s="34"/>
      <c r="K372" s="31"/>
      <c r="L372" s="34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</row>
    <row r="373">
      <c r="A373" s="31"/>
      <c r="B373" s="31"/>
      <c r="C373" s="31"/>
      <c r="D373" s="31"/>
      <c r="E373" s="31"/>
      <c r="F373" s="31"/>
      <c r="G373" s="31"/>
      <c r="H373" s="31"/>
      <c r="I373" s="31"/>
      <c r="J373" s="34"/>
      <c r="K373" s="31"/>
      <c r="L373" s="34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</row>
    <row r="374">
      <c r="A374" s="31"/>
      <c r="B374" s="31"/>
      <c r="C374" s="31"/>
      <c r="D374" s="31"/>
      <c r="E374" s="31"/>
      <c r="F374" s="31"/>
      <c r="G374" s="31"/>
      <c r="H374" s="31"/>
      <c r="I374" s="31"/>
      <c r="J374" s="34"/>
      <c r="K374" s="31"/>
      <c r="L374" s="34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</row>
    <row r="375">
      <c r="A375" s="31"/>
      <c r="B375" s="31"/>
      <c r="C375" s="31"/>
      <c r="D375" s="31"/>
      <c r="E375" s="31"/>
      <c r="F375" s="31"/>
      <c r="G375" s="31"/>
      <c r="H375" s="31"/>
      <c r="I375" s="31"/>
      <c r="J375" s="34"/>
      <c r="K375" s="31"/>
      <c r="L375" s="34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</row>
    <row r="376">
      <c r="A376" s="31"/>
      <c r="B376" s="31"/>
      <c r="C376" s="31"/>
      <c r="D376" s="31"/>
      <c r="E376" s="31"/>
      <c r="F376" s="31"/>
      <c r="G376" s="31"/>
      <c r="H376" s="31"/>
      <c r="I376" s="31"/>
      <c r="J376" s="34"/>
      <c r="K376" s="31"/>
      <c r="L376" s="34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</row>
    <row r="377">
      <c r="A377" s="31"/>
      <c r="B377" s="31"/>
      <c r="C377" s="31"/>
      <c r="D377" s="31"/>
      <c r="E377" s="31"/>
      <c r="F377" s="31"/>
      <c r="G377" s="31"/>
      <c r="H377" s="31"/>
      <c r="I377" s="31"/>
      <c r="J377" s="34"/>
      <c r="K377" s="31"/>
      <c r="L377" s="34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</row>
    <row r="378">
      <c r="A378" s="31"/>
      <c r="B378" s="31"/>
      <c r="C378" s="31"/>
      <c r="D378" s="31"/>
      <c r="E378" s="31"/>
      <c r="F378" s="31"/>
      <c r="G378" s="31"/>
      <c r="H378" s="31"/>
      <c r="I378" s="31"/>
      <c r="J378" s="34"/>
      <c r="K378" s="31"/>
      <c r="L378" s="34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</row>
    <row r="379">
      <c r="A379" s="31"/>
      <c r="B379" s="31"/>
      <c r="C379" s="31"/>
      <c r="D379" s="31"/>
      <c r="E379" s="31"/>
      <c r="F379" s="31"/>
      <c r="G379" s="31"/>
      <c r="H379" s="31"/>
      <c r="I379" s="31"/>
      <c r="J379" s="34"/>
      <c r="K379" s="31"/>
      <c r="L379" s="34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</row>
    <row r="380">
      <c r="A380" s="31"/>
      <c r="B380" s="31"/>
      <c r="C380" s="31"/>
      <c r="D380" s="31"/>
      <c r="E380" s="31"/>
      <c r="F380" s="31"/>
      <c r="G380" s="31"/>
      <c r="H380" s="31"/>
      <c r="I380" s="31"/>
      <c r="J380" s="34"/>
      <c r="K380" s="31"/>
      <c r="L380" s="34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</row>
    <row r="381">
      <c r="A381" s="31"/>
      <c r="B381" s="31"/>
      <c r="C381" s="31"/>
      <c r="D381" s="31"/>
      <c r="E381" s="31"/>
      <c r="F381" s="31"/>
      <c r="G381" s="31"/>
      <c r="H381" s="31"/>
      <c r="I381" s="31"/>
      <c r="J381" s="34"/>
      <c r="K381" s="31"/>
      <c r="L381" s="34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</row>
    <row r="382">
      <c r="A382" s="31"/>
      <c r="B382" s="31"/>
      <c r="C382" s="31"/>
      <c r="D382" s="31"/>
      <c r="E382" s="31"/>
      <c r="F382" s="31"/>
      <c r="G382" s="31"/>
      <c r="H382" s="31"/>
      <c r="I382" s="31"/>
      <c r="J382" s="34"/>
      <c r="K382" s="31"/>
      <c r="L382" s="34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</row>
    <row r="383">
      <c r="A383" s="31"/>
      <c r="B383" s="31"/>
      <c r="C383" s="31"/>
      <c r="D383" s="31"/>
      <c r="E383" s="31"/>
      <c r="F383" s="31"/>
      <c r="G383" s="31"/>
      <c r="H383" s="31"/>
      <c r="I383" s="31"/>
      <c r="J383" s="34"/>
      <c r="K383" s="31"/>
      <c r="L383" s="34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</row>
    <row r="384">
      <c r="A384" s="31"/>
      <c r="B384" s="31"/>
      <c r="C384" s="31"/>
      <c r="D384" s="31"/>
      <c r="E384" s="31"/>
      <c r="F384" s="31"/>
      <c r="G384" s="31"/>
      <c r="H384" s="31"/>
      <c r="I384" s="31"/>
      <c r="J384" s="34"/>
      <c r="K384" s="31"/>
      <c r="L384" s="34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</row>
    <row r="385">
      <c r="A385" s="31"/>
      <c r="B385" s="31"/>
      <c r="C385" s="31"/>
      <c r="D385" s="31"/>
      <c r="E385" s="31"/>
      <c r="F385" s="31"/>
      <c r="G385" s="31"/>
      <c r="H385" s="31"/>
      <c r="I385" s="31"/>
      <c r="J385" s="34"/>
      <c r="K385" s="31"/>
      <c r="L385" s="34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</row>
    <row r="386">
      <c r="A386" s="31"/>
      <c r="B386" s="31"/>
      <c r="C386" s="31"/>
      <c r="D386" s="31"/>
      <c r="E386" s="31"/>
      <c r="F386" s="31"/>
      <c r="G386" s="31"/>
      <c r="H386" s="31"/>
      <c r="I386" s="31"/>
      <c r="J386" s="34"/>
      <c r="K386" s="31"/>
      <c r="L386" s="34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</row>
    <row r="387">
      <c r="A387" s="31"/>
      <c r="B387" s="31"/>
      <c r="C387" s="31"/>
      <c r="D387" s="31"/>
      <c r="E387" s="31"/>
      <c r="F387" s="31"/>
      <c r="G387" s="31"/>
      <c r="H387" s="31"/>
      <c r="I387" s="31"/>
      <c r="J387" s="34"/>
      <c r="K387" s="31"/>
      <c r="L387" s="34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</row>
    <row r="388">
      <c r="A388" s="31"/>
      <c r="B388" s="31"/>
      <c r="C388" s="31"/>
      <c r="D388" s="31"/>
      <c r="E388" s="31"/>
      <c r="F388" s="31"/>
      <c r="G388" s="31"/>
      <c r="H388" s="31"/>
      <c r="I388" s="31"/>
      <c r="J388" s="34"/>
      <c r="K388" s="31"/>
      <c r="L388" s="34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</row>
    <row r="389">
      <c r="A389" s="31"/>
      <c r="B389" s="31"/>
      <c r="C389" s="31"/>
      <c r="D389" s="31"/>
      <c r="E389" s="31"/>
      <c r="F389" s="31"/>
      <c r="G389" s="31"/>
      <c r="H389" s="31"/>
      <c r="I389" s="31"/>
      <c r="J389" s="34"/>
      <c r="K389" s="31"/>
      <c r="L389" s="34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</row>
    <row r="390">
      <c r="A390" s="31"/>
      <c r="B390" s="31"/>
      <c r="C390" s="31"/>
      <c r="D390" s="31"/>
      <c r="E390" s="31"/>
      <c r="F390" s="31"/>
      <c r="G390" s="31"/>
      <c r="H390" s="31"/>
      <c r="I390" s="31"/>
      <c r="J390" s="34"/>
      <c r="K390" s="31"/>
      <c r="L390" s="34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</row>
    <row r="391">
      <c r="A391" s="31"/>
      <c r="B391" s="31"/>
      <c r="C391" s="31"/>
      <c r="D391" s="31"/>
      <c r="E391" s="31"/>
      <c r="F391" s="31"/>
      <c r="G391" s="31"/>
      <c r="H391" s="31"/>
      <c r="I391" s="31"/>
      <c r="J391" s="34"/>
      <c r="K391" s="31"/>
      <c r="L391" s="34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</row>
    <row r="392">
      <c r="A392" s="31"/>
      <c r="B392" s="31"/>
      <c r="C392" s="31"/>
      <c r="D392" s="31"/>
      <c r="E392" s="31"/>
      <c r="F392" s="31"/>
      <c r="G392" s="31"/>
      <c r="H392" s="31"/>
      <c r="I392" s="31"/>
      <c r="J392" s="34"/>
      <c r="K392" s="31"/>
      <c r="L392" s="34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</row>
    <row r="393">
      <c r="A393" s="31"/>
      <c r="B393" s="31"/>
      <c r="C393" s="31"/>
      <c r="D393" s="31"/>
      <c r="E393" s="31"/>
      <c r="F393" s="31"/>
      <c r="G393" s="31"/>
      <c r="H393" s="31"/>
      <c r="I393" s="31"/>
      <c r="J393" s="34"/>
      <c r="K393" s="31"/>
      <c r="L393" s="34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</row>
    <row r="394">
      <c r="A394" s="31"/>
      <c r="B394" s="31"/>
      <c r="C394" s="31"/>
      <c r="D394" s="31"/>
      <c r="E394" s="31"/>
      <c r="F394" s="31"/>
      <c r="G394" s="31"/>
      <c r="H394" s="31"/>
      <c r="I394" s="31"/>
      <c r="J394" s="34"/>
      <c r="K394" s="31"/>
      <c r="L394" s="34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</row>
    <row r="395">
      <c r="A395" s="31"/>
      <c r="B395" s="31"/>
      <c r="C395" s="31"/>
      <c r="D395" s="31"/>
      <c r="E395" s="31"/>
      <c r="F395" s="31"/>
      <c r="G395" s="31"/>
      <c r="H395" s="31"/>
      <c r="I395" s="31"/>
      <c r="J395" s="34"/>
      <c r="K395" s="31"/>
      <c r="L395" s="34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</row>
    <row r="396">
      <c r="A396" s="31"/>
      <c r="B396" s="31"/>
      <c r="C396" s="31"/>
      <c r="D396" s="31"/>
      <c r="E396" s="31"/>
      <c r="F396" s="31"/>
      <c r="G396" s="31"/>
      <c r="H396" s="31"/>
      <c r="I396" s="31"/>
      <c r="J396" s="34"/>
      <c r="K396" s="31"/>
      <c r="L396" s="34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</row>
    <row r="397">
      <c r="A397" s="31"/>
      <c r="B397" s="31"/>
      <c r="C397" s="31"/>
      <c r="D397" s="31"/>
      <c r="E397" s="31"/>
      <c r="F397" s="31"/>
      <c r="G397" s="31"/>
      <c r="H397" s="31"/>
      <c r="I397" s="31"/>
      <c r="J397" s="34"/>
      <c r="K397" s="31"/>
      <c r="L397" s="34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</row>
    <row r="398">
      <c r="A398" s="31"/>
      <c r="B398" s="31"/>
      <c r="C398" s="31"/>
      <c r="D398" s="31"/>
      <c r="E398" s="31"/>
      <c r="F398" s="31"/>
      <c r="G398" s="31"/>
      <c r="H398" s="31"/>
      <c r="I398" s="31"/>
      <c r="J398" s="34"/>
      <c r="K398" s="31"/>
      <c r="L398" s="34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</row>
    <row r="399">
      <c r="A399" s="31"/>
      <c r="B399" s="31"/>
      <c r="C399" s="31"/>
      <c r="D399" s="31"/>
      <c r="E399" s="31"/>
      <c r="F399" s="31"/>
      <c r="G399" s="31"/>
      <c r="H399" s="31"/>
      <c r="I399" s="31"/>
      <c r="J399" s="34"/>
      <c r="K399" s="31"/>
      <c r="L399" s="34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</row>
    <row r="400">
      <c r="A400" s="31"/>
      <c r="B400" s="31"/>
      <c r="C400" s="31"/>
      <c r="D400" s="31"/>
      <c r="E400" s="31"/>
      <c r="F400" s="31"/>
      <c r="G400" s="31"/>
      <c r="H400" s="31"/>
      <c r="I400" s="31"/>
      <c r="J400" s="34"/>
      <c r="K400" s="31"/>
      <c r="L400" s="34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</row>
    <row r="401">
      <c r="A401" s="31"/>
      <c r="B401" s="31"/>
      <c r="C401" s="31"/>
      <c r="D401" s="31"/>
      <c r="E401" s="31"/>
      <c r="F401" s="31"/>
      <c r="G401" s="31"/>
      <c r="H401" s="31"/>
      <c r="I401" s="31"/>
      <c r="J401" s="34"/>
      <c r="K401" s="31"/>
      <c r="L401" s="34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</row>
    <row r="402">
      <c r="A402" s="31"/>
      <c r="B402" s="31"/>
      <c r="C402" s="31"/>
      <c r="D402" s="31"/>
      <c r="E402" s="31"/>
      <c r="F402" s="31"/>
      <c r="G402" s="31"/>
      <c r="H402" s="31"/>
      <c r="I402" s="31"/>
      <c r="J402" s="34"/>
      <c r="K402" s="31"/>
      <c r="L402" s="34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</row>
    <row r="403">
      <c r="A403" s="31"/>
      <c r="B403" s="31"/>
      <c r="C403" s="31"/>
      <c r="D403" s="31"/>
      <c r="E403" s="31"/>
      <c r="F403" s="31"/>
      <c r="G403" s="31"/>
      <c r="H403" s="31"/>
      <c r="I403" s="31"/>
      <c r="J403" s="34"/>
      <c r="K403" s="31"/>
      <c r="L403" s="34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</row>
    <row r="404">
      <c r="A404" s="31"/>
      <c r="B404" s="31"/>
      <c r="C404" s="31"/>
      <c r="D404" s="31"/>
      <c r="E404" s="31"/>
      <c r="F404" s="31"/>
      <c r="G404" s="31"/>
      <c r="H404" s="31"/>
      <c r="I404" s="31"/>
      <c r="J404" s="34"/>
      <c r="K404" s="31"/>
      <c r="L404" s="34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</row>
    <row r="405">
      <c r="A405" s="31"/>
      <c r="B405" s="31"/>
      <c r="C405" s="31"/>
      <c r="D405" s="31"/>
      <c r="E405" s="31"/>
      <c r="F405" s="31"/>
      <c r="G405" s="31"/>
      <c r="H405" s="31"/>
      <c r="I405" s="31"/>
      <c r="J405" s="34"/>
      <c r="K405" s="31"/>
      <c r="L405" s="34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</row>
    <row r="406">
      <c r="A406" s="31"/>
      <c r="B406" s="31"/>
      <c r="C406" s="31"/>
      <c r="D406" s="31"/>
      <c r="E406" s="31"/>
      <c r="F406" s="31"/>
      <c r="G406" s="31"/>
      <c r="H406" s="31"/>
      <c r="I406" s="31"/>
      <c r="J406" s="34"/>
      <c r="K406" s="31"/>
      <c r="L406" s="34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</row>
    <row r="407">
      <c r="A407" s="31"/>
      <c r="B407" s="31"/>
      <c r="C407" s="31"/>
      <c r="D407" s="31"/>
      <c r="E407" s="31"/>
      <c r="F407" s="31"/>
      <c r="G407" s="31"/>
      <c r="H407" s="31"/>
      <c r="I407" s="31"/>
      <c r="J407" s="34"/>
      <c r="K407" s="31"/>
      <c r="L407" s="34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</row>
    <row r="408">
      <c r="A408" s="31"/>
      <c r="B408" s="31"/>
      <c r="C408" s="31"/>
      <c r="D408" s="31"/>
      <c r="E408" s="31"/>
      <c r="F408" s="31"/>
      <c r="G408" s="31"/>
      <c r="H408" s="31"/>
      <c r="I408" s="31"/>
      <c r="J408" s="34"/>
      <c r="K408" s="31"/>
      <c r="L408" s="34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</row>
    <row r="409">
      <c r="A409" s="31"/>
      <c r="B409" s="31"/>
      <c r="C409" s="31"/>
      <c r="D409" s="31"/>
      <c r="E409" s="31"/>
      <c r="F409" s="31"/>
      <c r="G409" s="31"/>
      <c r="H409" s="31"/>
      <c r="I409" s="31"/>
      <c r="J409" s="34"/>
      <c r="K409" s="31"/>
      <c r="L409" s="34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</row>
    <row r="410">
      <c r="A410" s="31"/>
      <c r="B410" s="31"/>
      <c r="C410" s="31"/>
      <c r="D410" s="31"/>
      <c r="E410" s="31"/>
      <c r="F410" s="31"/>
      <c r="G410" s="31"/>
      <c r="H410" s="31"/>
      <c r="I410" s="31"/>
      <c r="J410" s="34"/>
      <c r="K410" s="31"/>
      <c r="L410" s="34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</row>
    <row r="411">
      <c r="A411" s="31"/>
      <c r="B411" s="31"/>
      <c r="C411" s="31"/>
      <c r="D411" s="31"/>
      <c r="E411" s="31"/>
      <c r="F411" s="31"/>
      <c r="G411" s="31"/>
      <c r="H411" s="31"/>
      <c r="I411" s="31"/>
      <c r="J411" s="34"/>
      <c r="K411" s="31"/>
      <c r="L411" s="34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</row>
    <row r="412">
      <c r="A412" s="31"/>
      <c r="B412" s="31"/>
      <c r="C412" s="31"/>
      <c r="D412" s="31"/>
      <c r="E412" s="31"/>
      <c r="F412" s="31"/>
      <c r="G412" s="31"/>
      <c r="H412" s="31"/>
      <c r="I412" s="31"/>
      <c r="J412" s="34"/>
      <c r="K412" s="31"/>
      <c r="L412" s="34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</row>
    <row r="413">
      <c r="A413" s="31"/>
      <c r="B413" s="31"/>
      <c r="C413" s="31"/>
      <c r="D413" s="31"/>
      <c r="E413" s="31"/>
      <c r="F413" s="31"/>
      <c r="G413" s="31"/>
      <c r="H413" s="31"/>
      <c r="I413" s="31"/>
      <c r="J413" s="34"/>
      <c r="K413" s="31"/>
      <c r="L413" s="34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</row>
    <row r="414">
      <c r="A414" s="31"/>
      <c r="B414" s="31"/>
      <c r="C414" s="31"/>
      <c r="D414" s="31"/>
      <c r="E414" s="31"/>
      <c r="F414" s="31"/>
      <c r="G414" s="31"/>
      <c r="H414" s="31"/>
      <c r="I414" s="31"/>
      <c r="J414" s="34"/>
      <c r="K414" s="31"/>
      <c r="L414" s="34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</row>
    <row r="415">
      <c r="A415" s="31"/>
      <c r="B415" s="31"/>
      <c r="C415" s="31"/>
      <c r="D415" s="31"/>
      <c r="E415" s="31"/>
      <c r="F415" s="31"/>
      <c r="G415" s="31"/>
      <c r="H415" s="31"/>
      <c r="I415" s="31"/>
      <c r="J415" s="34"/>
      <c r="K415" s="31"/>
      <c r="L415" s="34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</row>
    <row r="416">
      <c r="A416" s="31"/>
      <c r="B416" s="31"/>
      <c r="C416" s="31"/>
      <c r="D416" s="31"/>
      <c r="E416" s="31"/>
      <c r="F416" s="31"/>
      <c r="G416" s="31"/>
      <c r="H416" s="31"/>
      <c r="I416" s="31"/>
      <c r="J416" s="34"/>
      <c r="K416" s="31"/>
      <c r="L416" s="34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</row>
    <row r="417">
      <c r="A417" s="31"/>
      <c r="B417" s="31"/>
      <c r="C417" s="31"/>
      <c r="D417" s="31"/>
      <c r="E417" s="31"/>
      <c r="F417" s="31"/>
      <c r="G417" s="31"/>
      <c r="H417" s="31"/>
      <c r="I417" s="31"/>
      <c r="J417" s="34"/>
      <c r="K417" s="31"/>
      <c r="L417" s="34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</row>
    <row r="418">
      <c r="A418" s="31"/>
      <c r="B418" s="31"/>
      <c r="C418" s="31"/>
      <c r="D418" s="31"/>
      <c r="E418" s="31"/>
      <c r="F418" s="31"/>
      <c r="G418" s="31"/>
      <c r="H418" s="31"/>
      <c r="I418" s="31"/>
      <c r="J418" s="34"/>
      <c r="K418" s="31"/>
      <c r="L418" s="34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</row>
    <row r="419">
      <c r="A419" s="31"/>
      <c r="B419" s="31"/>
      <c r="C419" s="31"/>
      <c r="D419" s="31"/>
      <c r="E419" s="31"/>
      <c r="F419" s="31"/>
      <c r="G419" s="31"/>
      <c r="H419" s="31"/>
      <c r="I419" s="31"/>
      <c r="J419" s="34"/>
      <c r="K419" s="31"/>
      <c r="L419" s="34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</row>
    <row r="420">
      <c r="A420" s="31"/>
      <c r="B420" s="31"/>
      <c r="C420" s="31"/>
      <c r="D420" s="31"/>
      <c r="E420" s="31"/>
      <c r="F420" s="31"/>
      <c r="G420" s="31"/>
      <c r="H420" s="31"/>
      <c r="I420" s="31"/>
      <c r="J420" s="34"/>
      <c r="K420" s="31"/>
      <c r="L420" s="34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</row>
    <row r="421">
      <c r="A421" s="31"/>
      <c r="B421" s="31"/>
      <c r="C421" s="31"/>
      <c r="D421" s="31"/>
      <c r="E421" s="31"/>
      <c r="F421" s="31"/>
      <c r="G421" s="31"/>
      <c r="H421" s="31"/>
      <c r="I421" s="31"/>
      <c r="J421" s="34"/>
      <c r="K421" s="31"/>
      <c r="L421" s="34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</row>
    <row r="422">
      <c r="A422" s="31"/>
      <c r="B422" s="31"/>
      <c r="C422" s="31"/>
      <c r="D422" s="31"/>
      <c r="E422" s="31"/>
      <c r="F422" s="31"/>
      <c r="G422" s="31"/>
      <c r="H422" s="31"/>
      <c r="I422" s="31"/>
      <c r="J422" s="34"/>
      <c r="K422" s="31"/>
      <c r="L422" s="34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</row>
    <row r="423">
      <c r="A423" s="31"/>
      <c r="B423" s="31"/>
      <c r="C423" s="31"/>
      <c r="D423" s="31"/>
      <c r="E423" s="31"/>
      <c r="F423" s="31"/>
      <c r="G423" s="31"/>
      <c r="H423" s="31"/>
      <c r="I423" s="31"/>
      <c r="J423" s="34"/>
      <c r="K423" s="31"/>
      <c r="L423" s="34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</row>
    <row r="424">
      <c r="A424" s="31"/>
      <c r="B424" s="31"/>
      <c r="C424" s="31"/>
      <c r="D424" s="31"/>
      <c r="E424" s="31"/>
      <c r="F424" s="31"/>
      <c r="G424" s="31"/>
      <c r="H424" s="31"/>
      <c r="I424" s="31"/>
      <c r="J424" s="34"/>
      <c r="K424" s="31"/>
      <c r="L424" s="34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</row>
    <row r="425">
      <c r="A425" s="31"/>
      <c r="B425" s="31"/>
      <c r="C425" s="31"/>
      <c r="D425" s="31"/>
      <c r="E425" s="31"/>
      <c r="F425" s="31"/>
      <c r="G425" s="31"/>
      <c r="H425" s="31"/>
      <c r="I425" s="31"/>
      <c r="J425" s="34"/>
      <c r="K425" s="31"/>
      <c r="L425" s="34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</row>
    <row r="426">
      <c r="A426" s="31"/>
      <c r="B426" s="31"/>
      <c r="C426" s="31"/>
      <c r="D426" s="31"/>
      <c r="E426" s="31"/>
      <c r="F426" s="31"/>
      <c r="G426" s="31"/>
      <c r="H426" s="31"/>
      <c r="I426" s="31"/>
      <c r="J426" s="34"/>
      <c r="K426" s="31"/>
      <c r="L426" s="34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</row>
    <row r="427">
      <c r="A427" s="31"/>
      <c r="B427" s="31"/>
      <c r="C427" s="31"/>
      <c r="D427" s="31"/>
      <c r="E427" s="31"/>
      <c r="F427" s="31"/>
      <c r="G427" s="31"/>
      <c r="H427" s="31"/>
      <c r="I427" s="31"/>
      <c r="J427" s="34"/>
      <c r="K427" s="31"/>
      <c r="L427" s="34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</row>
    <row r="428">
      <c r="A428" s="31"/>
      <c r="B428" s="31"/>
      <c r="C428" s="31"/>
      <c r="D428" s="31"/>
      <c r="E428" s="31"/>
      <c r="F428" s="31"/>
      <c r="G428" s="31"/>
      <c r="H428" s="31"/>
      <c r="I428" s="31"/>
      <c r="J428" s="34"/>
      <c r="K428" s="31"/>
      <c r="L428" s="34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</row>
    <row r="429">
      <c r="A429" s="31"/>
      <c r="B429" s="31"/>
      <c r="C429" s="31"/>
      <c r="D429" s="31"/>
      <c r="E429" s="31"/>
      <c r="F429" s="31"/>
      <c r="G429" s="31"/>
      <c r="H429" s="31"/>
      <c r="I429" s="31"/>
      <c r="J429" s="34"/>
      <c r="K429" s="31"/>
      <c r="L429" s="34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</row>
    <row r="430">
      <c r="A430" s="31"/>
      <c r="B430" s="31"/>
      <c r="C430" s="31"/>
      <c r="D430" s="31"/>
      <c r="E430" s="31"/>
      <c r="F430" s="31"/>
      <c r="G430" s="31"/>
      <c r="H430" s="31"/>
      <c r="I430" s="31"/>
      <c r="J430" s="34"/>
      <c r="K430" s="31"/>
      <c r="L430" s="34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</row>
    <row r="431">
      <c r="A431" s="31"/>
      <c r="B431" s="31"/>
      <c r="C431" s="31"/>
      <c r="D431" s="31"/>
      <c r="E431" s="31"/>
      <c r="F431" s="31"/>
      <c r="G431" s="31"/>
      <c r="H431" s="31"/>
      <c r="I431" s="31"/>
      <c r="J431" s="34"/>
      <c r="K431" s="31"/>
      <c r="L431" s="34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</row>
    <row r="432">
      <c r="A432" s="31"/>
      <c r="B432" s="31"/>
      <c r="C432" s="31"/>
      <c r="D432" s="31"/>
      <c r="E432" s="31"/>
      <c r="F432" s="31"/>
      <c r="G432" s="31"/>
      <c r="H432" s="31"/>
      <c r="I432" s="31"/>
      <c r="J432" s="34"/>
      <c r="K432" s="31"/>
      <c r="L432" s="34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</row>
    <row r="433">
      <c r="A433" s="31"/>
      <c r="B433" s="31"/>
      <c r="C433" s="31"/>
      <c r="D433" s="31"/>
      <c r="E433" s="31"/>
      <c r="F433" s="31"/>
      <c r="G433" s="31"/>
      <c r="H433" s="31"/>
      <c r="I433" s="31"/>
      <c r="J433" s="34"/>
      <c r="K433" s="31"/>
      <c r="L433" s="34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</row>
    <row r="434">
      <c r="A434" s="31"/>
      <c r="B434" s="31"/>
      <c r="C434" s="31"/>
      <c r="D434" s="31"/>
      <c r="E434" s="31"/>
      <c r="F434" s="31"/>
      <c r="G434" s="31"/>
      <c r="H434" s="31"/>
      <c r="I434" s="31"/>
      <c r="J434" s="34"/>
      <c r="K434" s="31"/>
      <c r="L434" s="34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</row>
    <row r="435">
      <c r="A435" s="31"/>
      <c r="B435" s="31"/>
      <c r="C435" s="31"/>
      <c r="D435" s="31"/>
      <c r="E435" s="31"/>
      <c r="F435" s="31"/>
      <c r="G435" s="31"/>
      <c r="H435" s="31"/>
      <c r="I435" s="31"/>
      <c r="J435" s="34"/>
      <c r="K435" s="31"/>
      <c r="L435" s="34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</row>
    <row r="436">
      <c r="A436" s="31"/>
      <c r="B436" s="31"/>
      <c r="C436" s="31"/>
      <c r="D436" s="31"/>
      <c r="E436" s="31"/>
      <c r="F436" s="31"/>
      <c r="G436" s="31"/>
      <c r="H436" s="31"/>
      <c r="I436" s="31"/>
      <c r="J436" s="34"/>
      <c r="K436" s="31"/>
      <c r="L436" s="34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</row>
    <row r="437">
      <c r="A437" s="31"/>
      <c r="B437" s="31"/>
      <c r="C437" s="31"/>
      <c r="D437" s="31"/>
      <c r="E437" s="31"/>
      <c r="F437" s="31"/>
      <c r="G437" s="31"/>
      <c r="H437" s="31"/>
      <c r="I437" s="31"/>
      <c r="J437" s="34"/>
      <c r="K437" s="31"/>
      <c r="L437" s="34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</row>
    <row r="438">
      <c r="A438" s="31"/>
      <c r="B438" s="31"/>
      <c r="C438" s="31"/>
      <c r="D438" s="31"/>
      <c r="E438" s="31"/>
      <c r="F438" s="31"/>
      <c r="G438" s="31"/>
      <c r="H438" s="31"/>
      <c r="I438" s="31"/>
      <c r="J438" s="34"/>
      <c r="K438" s="31"/>
      <c r="L438" s="34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</row>
    <row r="439">
      <c r="A439" s="31"/>
      <c r="B439" s="31"/>
      <c r="C439" s="31"/>
      <c r="D439" s="31"/>
      <c r="E439" s="31"/>
      <c r="F439" s="31"/>
      <c r="G439" s="31"/>
      <c r="H439" s="31"/>
      <c r="I439" s="31"/>
      <c r="J439" s="34"/>
      <c r="K439" s="31"/>
      <c r="L439" s="34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</row>
    <row r="440">
      <c r="A440" s="31"/>
      <c r="B440" s="31"/>
      <c r="C440" s="31"/>
      <c r="D440" s="31"/>
      <c r="E440" s="31"/>
      <c r="F440" s="31"/>
      <c r="G440" s="31"/>
      <c r="H440" s="31"/>
      <c r="I440" s="31"/>
      <c r="J440" s="34"/>
      <c r="K440" s="31"/>
      <c r="L440" s="34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</row>
    <row r="441">
      <c r="A441" s="31"/>
      <c r="B441" s="31"/>
      <c r="C441" s="31"/>
      <c r="D441" s="31"/>
      <c r="E441" s="31"/>
      <c r="F441" s="31"/>
      <c r="G441" s="31"/>
      <c r="H441" s="31"/>
      <c r="I441" s="31"/>
      <c r="J441" s="34"/>
      <c r="K441" s="31"/>
      <c r="L441" s="34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</row>
    <row r="442">
      <c r="A442" s="31"/>
      <c r="B442" s="31"/>
      <c r="C442" s="31"/>
      <c r="D442" s="31"/>
      <c r="E442" s="31"/>
      <c r="F442" s="31"/>
      <c r="G442" s="31"/>
      <c r="H442" s="31"/>
      <c r="I442" s="31"/>
      <c r="J442" s="34"/>
      <c r="K442" s="31"/>
      <c r="L442" s="34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</row>
    <row r="443">
      <c r="A443" s="31"/>
      <c r="B443" s="31"/>
      <c r="C443" s="31"/>
      <c r="D443" s="31"/>
      <c r="E443" s="31"/>
      <c r="F443" s="31"/>
      <c r="G443" s="31"/>
      <c r="H443" s="31"/>
      <c r="I443" s="31"/>
      <c r="J443" s="34"/>
      <c r="K443" s="31"/>
      <c r="L443" s="34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</row>
    <row r="444">
      <c r="A444" s="31"/>
      <c r="B444" s="31"/>
      <c r="C444" s="31"/>
      <c r="D444" s="31"/>
      <c r="E444" s="31"/>
      <c r="F444" s="31"/>
      <c r="G444" s="31"/>
      <c r="H444" s="31"/>
      <c r="I444" s="31"/>
      <c r="J444" s="34"/>
      <c r="K444" s="31"/>
      <c r="L444" s="34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</row>
    <row r="445">
      <c r="A445" s="31"/>
      <c r="B445" s="31"/>
      <c r="C445" s="31"/>
      <c r="D445" s="31"/>
      <c r="E445" s="31"/>
      <c r="F445" s="31"/>
      <c r="G445" s="31"/>
      <c r="H445" s="31"/>
      <c r="I445" s="31"/>
      <c r="J445" s="34"/>
      <c r="K445" s="31"/>
      <c r="L445" s="34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</row>
    <row r="446">
      <c r="A446" s="31"/>
      <c r="B446" s="31"/>
      <c r="C446" s="31"/>
      <c r="D446" s="31"/>
      <c r="E446" s="31"/>
      <c r="F446" s="31"/>
      <c r="G446" s="31"/>
      <c r="H446" s="31"/>
      <c r="I446" s="31"/>
      <c r="J446" s="34"/>
      <c r="K446" s="31"/>
      <c r="L446" s="34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</row>
    <row r="447">
      <c r="A447" s="31"/>
      <c r="B447" s="31"/>
      <c r="C447" s="31"/>
      <c r="D447" s="31"/>
      <c r="E447" s="31"/>
      <c r="F447" s="31"/>
      <c r="G447" s="31"/>
      <c r="H447" s="31"/>
      <c r="I447" s="31"/>
      <c r="J447" s="34"/>
      <c r="K447" s="31"/>
      <c r="L447" s="34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</row>
    <row r="448">
      <c r="A448" s="31"/>
      <c r="B448" s="31"/>
      <c r="C448" s="31"/>
      <c r="D448" s="31"/>
      <c r="E448" s="31"/>
      <c r="F448" s="31"/>
      <c r="G448" s="31"/>
      <c r="H448" s="31"/>
      <c r="I448" s="31"/>
      <c r="J448" s="34"/>
      <c r="K448" s="31"/>
      <c r="L448" s="34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</row>
    <row r="449">
      <c r="A449" s="31"/>
      <c r="B449" s="31"/>
      <c r="C449" s="31"/>
      <c r="D449" s="31"/>
      <c r="E449" s="31"/>
      <c r="F449" s="31"/>
      <c r="G449" s="31"/>
      <c r="H449" s="31"/>
      <c r="I449" s="31"/>
      <c r="J449" s="34"/>
      <c r="K449" s="31"/>
      <c r="L449" s="34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</row>
    <row r="450">
      <c r="A450" s="31"/>
      <c r="B450" s="31"/>
      <c r="C450" s="31"/>
      <c r="D450" s="31"/>
      <c r="E450" s="31"/>
      <c r="F450" s="31"/>
      <c r="G450" s="31"/>
      <c r="H450" s="31"/>
      <c r="I450" s="31"/>
      <c r="J450" s="34"/>
      <c r="K450" s="31"/>
      <c r="L450" s="34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</row>
    <row r="451">
      <c r="A451" s="31"/>
      <c r="B451" s="31"/>
      <c r="C451" s="31"/>
      <c r="D451" s="31"/>
      <c r="E451" s="31"/>
      <c r="F451" s="31"/>
      <c r="G451" s="31"/>
      <c r="H451" s="31"/>
      <c r="I451" s="31"/>
      <c r="J451" s="34"/>
      <c r="K451" s="31"/>
      <c r="L451" s="34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</row>
    <row r="452">
      <c r="A452" s="31"/>
      <c r="B452" s="31"/>
      <c r="C452" s="31"/>
      <c r="D452" s="31"/>
      <c r="E452" s="31"/>
      <c r="F452" s="31"/>
      <c r="G452" s="31"/>
      <c r="H452" s="31"/>
      <c r="I452" s="31"/>
      <c r="J452" s="34"/>
      <c r="K452" s="31"/>
      <c r="L452" s="34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</row>
    <row r="453">
      <c r="A453" s="31"/>
      <c r="B453" s="31"/>
      <c r="C453" s="31"/>
      <c r="D453" s="31"/>
      <c r="E453" s="31"/>
      <c r="F453" s="31"/>
      <c r="G453" s="31"/>
      <c r="H453" s="31"/>
      <c r="I453" s="31"/>
      <c r="J453" s="34"/>
      <c r="K453" s="31"/>
      <c r="L453" s="34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</row>
    <row r="454">
      <c r="A454" s="31"/>
      <c r="B454" s="31"/>
      <c r="C454" s="31"/>
      <c r="D454" s="31"/>
      <c r="E454" s="31"/>
      <c r="F454" s="31"/>
      <c r="G454" s="31"/>
      <c r="H454" s="31"/>
      <c r="I454" s="31"/>
      <c r="J454" s="34"/>
      <c r="K454" s="31"/>
      <c r="L454" s="34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</row>
    <row r="455">
      <c r="A455" s="31"/>
      <c r="B455" s="31"/>
      <c r="C455" s="31"/>
      <c r="D455" s="31"/>
      <c r="E455" s="31"/>
      <c r="F455" s="31"/>
      <c r="G455" s="31"/>
      <c r="H455" s="31"/>
      <c r="I455" s="31"/>
      <c r="J455" s="34"/>
      <c r="K455" s="31"/>
      <c r="L455" s="34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</row>
    <row r="456">
      <c r="A456" s="31"/>
      <c r="B456" s="31"/>
      <c r="C456" s="31"/>
      <c r="D456" s="31"/>
      <c r="E456" s="31"/>
      <c r="F456" s="31"/>
      <c r="G456" s="31"/>
      <c r="H456" s="31"/>
      <c r="I456" s="31"/>
      <c r="J456" s="34"/>
      <c r="K456" s="31"/>
      <c r="L456" s="34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</row>
    <row r="457">
      <c r="A457" s="31"/>
      <c r="B457" s="31"/>
      <c r="C457" s="31"/>
      <c r="D457" s="31"/>
      <c r="E457" s="31"/>
      <c r="F457" s="31"/>
      <c r="G457" s="31"/>
      <c r="H457" s="31"/>
      <c r="I457" s="31"/>
      <c r="J457" s="34"/>
      <c r="K457" s="31"/>
      <c r="L457" s="34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</row>
    <row r="458">
      <c r="A458" s="31"/>
      <c r="B458" s="31"/>
      <c r="C458" s="31"/>
      <c r="D458" s="31"/>
      <c r="E458" s="31"/>
      <c r="F458" s="31"/>
      <c r="G458" s="31"/>
      <c r="H458" s="31"/>
      <c r="I458" s="31"/>
      <c r="J458" s="34"/>
      <c r="K458" s="31"/>
      <c r="L458" s="34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</row>
    <row r="459">
      <c r="A459" s="31"/>
      <c r="B459" s="31"/>
      <c r="C459" s="31"/>
      <c r="D459" s="31"/>
      <c r="E459" s="31"/>
      <c r="F459" s="31"/>
      <c r="G459" s="31"/>
      <c r="H459" s="31"/>
      <c r="I459" s="31"/>
      <c r="J459" s="34"/>
      <c r="K459" s="31"/>
      <c r="L459" s="34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</row>
    <row r="460">
      <c r="A460" s="31"/>
      <c r="B460" s="31"/>
      <c r="C460" s="31"/>
      <c r="D460" s="31"/>
      <c r="E460" s="31"/>
      <c r="F460" s="31"/>
      <c r="G460" s="31"/>
      <c r="H460" s="31"/>
      <c r="I460" s="31"/>
      <c r="J460" s="34"/>
      <c r="K460" s="31"/>
      <c r="L460" s="34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</row>
    <row r="461">
      <c r="A461" s="31"/>
      <c r="B461" s="31"/>
      <c r="C461" s="31"/>
      <c r="D461" s="31"/>
      <c r="E461" s="31"/>
      <c r="F461" s="31"/>
      <c r="G461" s="31"/>
      <c r="H461" s="31"/>
      <c r="I461" s="31"/>
      <c r="J461" s="34"/>
      <c r="K461" s="31"/>
      <c r="L461" s="34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</row>
    <row r="462">
      <c r="A462" s="31"/>
      <c r="B462" s="31"/>
      <c r="C462" s="31"/>
      <c r="D462" s="31"/>
      <c r="E462" s="31"/>
      <c r="F462" s="31"/>
      <c r="G462" s="31"/>
      <c r="H462" s="31"/>
      <c r="I462" s="31"/>
      <c r="J462" s="34"/>
      <c r="K462" s="31"/>
      <c r="L462" s="34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</row>
    <row r="463">
      <c r="A463" s="31"/>
      <c r="B463" s="31"/>
      <c r="C463" s="31"/>
      <c r="D463" s="31"/>
      <c r="E463" s="31"/>
      <c r="F463" s="31"/>
      <c r="G463" s="31"/>
      <c r="H463" s="31"/>
      <c r="I463" s="31"/>
      <c r="J463" s="34"/>
      <c r="K463" s="31"/>
      <c r="L463" s="34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</row>
    <row r="464">
      <c r="A464" s="31"/>
      <c r="B464" s="31"/>
      <c r="C464" s="31"/>
      <c r="D464" s="31"/>
      <c r="E464" s="31"/>
      <c r="F464" s="31"/>
      <c r="G464" s="31"/>
      <c r="H464" s="31"/>
      <c r="I464" s="31"/>
      <c r="J464" s="34"/>
      <c r="K464" s="31"/>
      <c r="L464" s="34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</row>
    <row r="465">
      <c r="A465" s="31"/>
      <c r="B465" s="31"/>
      <c r="C465" s="31"/>
      <c r="D465" s="31"/>
      <c r="E465" s="31"/>
      <c r="F465" s="31"/>
      <c r="G465" s="31"/>
      <c r="H465" s="31"/>
      <c r="I465" s="31"/>
      <c r="J465" s="34"/>
      <c r="K465" s="31"/>
      <c r="L465" s="34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</row>
    <row r="466">
      <c r="A466" s="31"/>
      <c r="B466" s="31"/>
      <c r="C466" s="31"/>
      <c r="D466" s="31"/>
      <c r="E466" s="31"/>
      <c r="F466" s="31"/>
      <c r="G466" s="31"/>
      <c r="H466" s="31"/>
      <c r="I466" s="31"/>
      <c r="J466" s="34"/>
      <c r="K466" s="31"/>
      <c r="L466" s="34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</row>
    <row r="467">
      <c r="A467" s="31"/>
      <c r="B467" s="31"/>
      <c r="C467" s="31"/>
      <c r="D467" s="31"/>
      <c r="E467" s="31"/>
      <c r="F467" s="31"/>
      <c r="G467" s="31"/>
      <c r="H467" s="31"/>
      <c r="I467" s="31"/>
      <c r="J467" s="34"/>
      <c r="K467" s="31"/>
      <c r="L467" s="34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</row>
    <row r="468">
      <c r="A468" s="31"/>
      <c r="B468" s="31"/>
      <c r="C468" s="31"/>
      <c r="D468" s="31"/>
      <c r="E468" s="31"/>
      <c r="F468" s="31"/>
      <c r="G468" s="31"/>
      <c r="H468" s="31"/>
      <c r="I468" s="31"/>
      <c r="J468" s="34"/>
      <c r="K468" s="31"/>
      <c r="L468" s="34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</row>
    <row r="469">
      <c r="A469" s="31"/>
      <c r="B469" s="31"/>
      <c r="C469" s="31"/>
      <c r="D469" s="31"/>
      <c r="E469" s="31"/>
      <c r="F469" s="31"/>
      <c r="G469" s="31"/>
      <c r="H469" s="31"/>
      <c r="I469" s="31"/>
      <c r="J469" s="34"/>
      <c r="K469" s="31"/>
      <c r="L469" s="34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</row>
    <row r="470">
      <c r="A470" s="31"/>
      <c r="B470" s="31"/>
      <c r="C470" s="31"/>
      <c r="D470" s="31"/>
      <c r="E470" s="31"/>
      <c r="F470" s="31"/>
      <c r="G470" s="31"/>
      <c r="H470" s="31"/>
      <c r="I470" s="31"/>
      <c r="J470" s="34"/>
      <c r="K470" s="31"/>
      <c r="L470" s="34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</row>
    <row r="471">
      <c r="A471" s="31"/>
      <c r="B471" s="31"/>
      <c r="C471" s="31"/>
      <c r="D471" s="31"/>
      <c r="E471" s="31"/>
      <c r="F471" s="31"/>
      <c r="G471" s="31"/>
      <c r="H471" s="31"/>
      <c r="I471" s="31"/>
      <c r="J471" s="34"/>
      <c r="K471" s="31"/>
      <c r="L471" s="34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</row>
    <row r="472">
      <c r="A472" s="31"/>
      <c r="B472" s="31"/>
      <c r="C472" s="31"/>
      <c r="D472" s="31"/>
      <c r="E472" s="31"/>
      <c r="F472" s="31"/>
      <c r="G472" s="31"/>
      <c r="H472" s="31"/>
      <c r="I472" s="31"/>
      <c r="J472" s="34"/>
      <c r="K472" s="31"/>
      <c r="L472" s="34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</row>
    <row r="473">
      <c r="A473" s="31"/>
      <c r="B473" s="31"/>
      <c r="C473" s="31"/>
      <c r="D473" s="31"/>
      <c r="E473" s="31"/>
      <c r="F473" s="31"/>
      <c r="G473" s="31"/>
      <c r="H473" s="31"/>
      <c r="I473" s="31"/>
      <c r="J473" s="34"/>
      <c r="K473" s="31"/>
      <c r="L473" s="34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</row>
    <row r="474">
      <c r="A474" s="31"/>
      <c r="B474" s="31"/>
      <c r="C474" s="31"/>
      <c r="D474" s="31"/>
      <c r="E474" s="31"/>
      <c r="F474" s="31"/>
      <c r="G474" s="31"/>
      <c r="H474" s="31"/>
      <c r="I474" s="31"/>
      <c r="J474" s="34"/>
      <c r="K474" s="31"/>
      <c r="L474" s="34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</row>
    <row r="475">
      <c r="A475" s="31"/>
      <c r="B475" s="31"/>
      <c r="C475" s="31"/>
      <c r="D475" s="31"/>
      <c r="E475" s="31"/>
      <c r="F475" s="31"/>
      <c r="G475" s="31"/>
      <c r="H475" s="31"/>
      <c r="I475" s="31"/>
      <c r="J475" s="34"/>
      <c r="K475" s="31"/>
      <c r="L475" s="34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</row>
    <row r="476">
      <c r="A476" s="31"/>
      <c r="B476" s="31"/>
      <c r="C476" s="31"/>
      <c r="D476" s="31"/>
      <c r="E476" s="31"/>
      <c r="F476" s="31"/>
      <c r="G476" s="31"/>
      <c r="H476" s="31"/>
      <c r="I476" s="31"/>
      <c r="J476" s="34"/>
      <c r="K476" s="31"/>
      <c r="L476" s="34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</row>
    <row r="477">
      <c r="A477" s="31"/>
      <c r="B477" s="31"/>
      <c r="C477" s="31"/>
      <c r="D477" s="31"/>
      <c r="E477" s="31"/>
      <c r="F477" s="31"/>
      <c r="G477" s="31"/>
      <c r="H477" s="31"/>
      <c r="I477" s="31"/>
      <c r="J477" s="34"/>
      <c r="K477" s="31"/>
      <c r="L477" s="34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</row>
    <row r="478">
      <c r="A478" s="31"/>
      <c r="B478" s="31"/>
      <c r="C478" s="31"/>
      <c r="D478" s="31"/>
      <c r="E478" s="31"/>
      <c r="F478" s="31"/>
      <c r="G478" s="31"/>
      <c r="H478" s="31"/>
      <c r="I478" s="31"/>
      <c r="J478" s="34"/>
      <c r="K478" s="31"/>
      <c r="L478" s="34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</row>
    <row r="479">
      <c r="A479" s="31"/>
      <c r="B479" s="31"/>
      <c r="C479" s="31"/>
      <c r="D479" s="31"/>
      <c r="E479" s="31"/>
      <c r="F479" s="31"/>
      <c r="G479" s="31"/>
      <c r="H479" s="31"/>
      <c r="I479" s="31"/>
      <c r="J479" s="34"/>
      <c r="K479" s="31"/>
      <c r="L479" s="34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</row>
    <row r="480">
      <c r="A480" s="31"/>
      <c r="B480" s="31"/>
      <c r="C480" s="31"/>
      <c r="D480" s="31"/>
      <c r="E480" s="31"/>
      <c r="F480" s="31"/>
      <c r="G480" s="31"/>
      <c r="H480" s="31"/>
      <c r="I480" s="31"/>
      <c r="J480" s="34"/>
      <c r="K480" s="31"/>
      <c r="L480" s="34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</row>
    <row r="481">
      <c r="A481" s="31"/>
      <c r="B481" s="31"/>
      <c r="C481" s="31"/>
      <c r="D481" s="31"/>
      <c r="E481" s="31"/>
      <c r="F481" s="31"/>
      <c r="G481" s="31"/>
      <c r="H481" s="31"/>
      <c r="I481" s="31"/>
      <c r="J481" s="34"/>
      <c r="K481" s="31"/>
      <c r="L481" s="34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</row>
    <row r="482">
      <c r="A482" s="31"/>
      <c r="B482" s="31"/>
      <c r="C482" s="31"/>
      <c r="D482" s="31"/>
      <c r="E482" s="31"/>
      <c r="F482" s="31"/>
      <c r="G482" s="31"/>
      <c r="H482" s="31"/>
      <c r="I482" s="31"/>
      <c r="J482" s="34"/>
      <c r="K482" s="31"/>
      <c r="L482" s="34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</row>
    <row r="483">
      <c r="A483" s="31"/>
      <c r="B483" s="31"/>
      <c r="C483" s="31"/>
      <c r="D483" s="31"/>
      <c r="E483" s="31"/>
      <c r="F483" s="31"/>
      <c r="G483" s="31"/>
      <c r="H483" s="31"/>
      <c r="I483" s="31"/>
      <c r="J483" s="34"/>
      <c r="K483" s="31"/>
      <c r="L483" s="34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</row>
    <row r="484">
      <c r="A484" s="31"/>
      <c r="B484" s="31"/>
      <c r="C484" s="31"/>
      <c r="D484" s="31"/>
      <c r="E484" s="31"/>
      <c r="F484" s="31"/>
      <c r="G484" s="31"/>
      <c r="H484" s="31"/>
      <c r="I484" s="31"/>
      <c r="J484" s="34"/>
      <c r="K484" s="31"/>
      <c r="L484" s="34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</row>
    <row r="485">
      <c r="A485" s="31"/>
      <c r="B485" s="31"/>
      <c r="C485" s="31"/>
      <c r="D485" s="31"/>
      <c r="E485" s="31"/>
      <c r="F485" s="31"/>
      <c r="G485" s="31"/>
      <c r="H485" s="31"/>
      <c r="I485" s="31"/>
      <c r="J485" s="34"/>
      <c r="K485" s="31"/>
      <c r="L485" s="34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</row>
    <row r="486">
      <c r="A486" s="31"/>
      <c r="B486" s="31"/>
      <c r="C486" s="31"/>
      <c r="D486" s="31"/>
      <c r="E486" s="31"/>
      <c r="F486" s="31"/>
      <c r="G486" s="31"/>
      <c r="H486" s="31"/>
      <c r="I486" s="31"/>
      <c r="J486" s="34"/>
      <c r="K486" s="31"/>
      <c r="L486" s="34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</row>
    <row r="487">
      <c r="A487" s="31"/>
      <c r="B487" s="31"/>
      <c r="C487" s="31"/>
      <c r="D487" s="31"/>
      <c r="E487" s="31"/>
      <c r="F487" s="31"/>
      <c r="G487" s="31"/>
      <c r="H487" s="31"/>
      <c r="I487" s="31"/>
      <c r="J487" s="34"/>
      <c r="K487" s="31"/>
      <c r="L487" s="34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</row>
    <row r="488">
      <c r="A488" s="31"/>
      <c r="B488" s="31"/>
      <c r="C488" s="31"/>
      <c r="D488" s="31"/>
      <c r="E488" s="31"/>
      <c r="F488" s="31"/>
      <c r="G488" s="31"/>
      <c r="H488" s="31"/>
      <c r="I488" s="31"/>
      <c r="J488" s="34"/>
      <c r="K488" s="31"/>
      <c r="L488" s="34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</row>
    <row r="489">
      <c r="A489" s="31"/>
      <c r="B489" s="31"/>
      <c r="C489" s="31"/>
      <c r="D489" s="31"/>
      <c r="E489" s="31"/>
      <c r="F489" s="31"/>
      <c r="G489" s="31"/>
      <c r="H489" s="31"/>
      <c r="I489" s="31"/>
      <c r="J489" s="34"/>
      <c r="K489" s="31"/>
      <c r="L489" s="34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</row>
    <row r="490">
      <c r="A490" s="31"/>
      <c r="B490" s="31"/>
      <c r="C490" s="31"/>
      <c r="D490" s="31"/>
      <c r="E490" s="31"/>
      <c r="F490" s="31"/>
      <c r="G490" s="31"/>
      <c r="H490" s="31"/>
      <c r="I490" s="31"/>
      <c r="J490" s="34"/>
      <c r="K490" s="31"/>
      <c r="L490" s="34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</row>
    <row r="491">
      <c r="A491" s="31"/>
      <c r="B491" s="31"/>
      <c r="C491" s="31"/>
      <c r="D491" s="31"/>
      <c r="E491" s="31"/>
      <c r="F491" s="31"/>
      <c r="G491" s="31"/>
      <c r="H491" s="31"/>
      <c r="I491" s="31"/>
      <c r="J491" s="34"/>
      <c r="K491" s="31"/>
      <c r="L491" s="34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</row>
    <row r="492">
      <c r="A492" s="31"/>
      <c r="B492" s="31"/>
      <c r="C492" s="31"/>
      <c r="D492" s="31"/>
      <c r="E492" s="31"/>
      <c r="F492" s="31"/>
      <c r="G492" s="31"/>
      <c r="H492" s="31"/>
      <c r="I492" s="31"/>
      <c r="J492" s="34"/>
      <c r="K492" s="31"/>
      <c r="L492" s="34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</row>
    <row r="493">
      <c r="A493" s="31"/>
      <c r="B493" s="31"/>
      <c r="C493" s="31"/>
      <c r="D493" s="31"/>
      <c r="E493" s="31"/>
      <c r="F493" s="31"/>
      <c r="G493" s="31"/>
      <c r="H493" s="31"/>
      <c r="I493" s="31"/>
      <c r="J493" s="34"/>
      <c r="K493" s="31"/>
      <c r="L493" s="34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</row>
    <row r="494">
      <c r="A494" s="31"/>
      <c r="B494" s="31"/>
      <c r="C494" s="31"/>
      <c r="D494" s="31"/>
      <c r="E494" s="31"/>
      <c r="F494" s="31"/>
      <c r="G494" s="31"/>
      <c r="H494" s="31"/>
      <c r="I494" s="31"/>
      <c r="J494" s="34"/>
      <c r="K494" s="31"/>
      <c r="L494" s="34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</row>
    <row r="495">
      <c r="A495" s="31"/>
      <c r="B495" s="31"/>
      <c r="C495" s="31"/>
      <c r="D495" s="31"/>
      <c r="E495" s="31"/>
      <c r="F495" s="31"/>
      <c r="G495" s="31"/>
      <c r="H495" s="31"/>
      <c r="I495" s="31"/>
      <c r="J495" s="34"/>
      <c r="K495" s="31"/>
      <c r="L495" s="34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</row>
    <row r="496">
      <c r="A496" s="31"/>
      <c r="B496" s="31"/>
      <c r="C496" s="31"/>
      <c r="D496" s="31"/>
      <c r="E496" s="31"/>
      <c r="F496" s="31"/>
      <c r="G496" s="31"/>
      <c r="H496" s="31"/>
      <c r="I496" s="31"/>
      <c r="J496" s="34"/>
      <c r="K496" s="31"/>
      <c r="L496" s="34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</row>
    <row r="497">
      <c r="A497" s="31"/>
      <c r="B497" s="31"/>
      <c r="C497" s="31"/>
      <c r="D497" s="31"/>
      <c r="E497" s="31"/>
      <c r="F497" s="31"/>
      <c r="G497" s="31"/>
      <c r="H497" s="31"/>
      <c r="I497" s="31"/>
      <c r="J497" s="34"/>
      <c r="K497" s="31"/>
      <c r="L497" s="34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</row>
    <row r="498">
      <c r="A498" s="31"/>
      <c r="B498" s="31"/>
      <c r="C498" s="31"/>
      <c r="D498" s="31"/>
      <c r="E498" s="31"/>
      <c r="F498" s="31"/>
      <c r="G498" s="31"/>
      <c r="H498" s="31"/>
      <c r="I498" s="31"/>
      <c r="J498" s="34"/>
      <c r="K498" s="31"/>
      <c r="L498" s="34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</row>
    <row r="499">
      <c r="A499" s="31"/>
      <c r="B499" s="31"/>
      <c r="C499" s="31"/>
      <c r="D499" s="31"/>
      <c r="E499" s="31"/>
      <c r="F499" s="31"/>
      <c r="G499" s="31"/>
      <c r="H499" s="31"/>
      <c r="I499" s="31"/>
      <c r="J499" s="34"/>
      <c r="K499" s="31"/>
      <c r="L499" s="34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</row>
    <row r="500">
      <c r="A500" s="31"/>
      <c r="B500" s="31"/>
      <c r="C500" s="31"/>
      <c r="D500" s="31"/>
      <c r="E500" s="31"/>
      <c r="F500" s="31"/>
      <c r="G500" s="31"/>
      <c r="H500" s="31"/>
      <c r="I500" s="31"/>
      <c r="J500" s="34"/>
      <c r="K500" s="31"/>
      <c r="L500" s="34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</row>
    <row r="501">
      <c r="A501" s="31"/>
      <c r="B501" s="31"/>
      <c r="C501" s="31"/>
      <c r="D501" s="31"/>
      <c r="E501" s="31"/>
      <c r="F501" s="31"/>
      <c r="G501" s="31"/>
      <c r="H501" s="31"/>
      <c r="I501" s="31"/>
      <c r="J501" s="34"/>
      <c r="K501" s="31"/>
      <c r="L501" s="34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</row>
    <row r="502">
      <c r="A502" s="31"/>
      <c r="B502" s="31"/>
      <c r="C502" s="31"/>
      <c r="D502" s="31"/>
      <c r="E502" s="31"/>
      <c r="F502" s="31"/>
      <c r="G502" s="31"/>
      <c r="H502" s="31"/>
      <c r="I502" s="31"/>
      <c r="J502" s="34"/>
      <c r="K502" s="31"/>
      <c r="L502" s="34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</row>
    <row r="503">
      <c r="A503" s="31"/>
      <c r="B503" s="31"/>
      <c r="C503" s="31"/>
      <c r="D503" s="31"/>
      <c r="E503" s="31"/>
      <c r="F503" s="31"/>
      <c r="G503" s="31"/>
      <c r="H503" s="31"/>
      <c r="I503" s="31"/>
      <c r="J503" s="34"/>
      <c r="K503" s="31"/>
      <c r="L503" s="34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</row>
    <row r="504">
      <c r="A504" s="31"/>
      <c r="B504" s="31"/>
      <c r="C504" s="31"/>
      <c r="D504" s="31"/>
      <c r="E504" s="31"/>
      <c r="F504" s="31"/>
      <c r="G504" s="31"/>
      <c r="H504" s="31"/>
      <c r="I504" s="31"/>
      <c r="J504" s="34"/>
      <c r="K504" s="31"/>
      <c r="L504" s="34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</row>
    <row r="505">
      <c r="A505" s="31"/>
      <c r="B505" s="31"/>
      <c r="C505" s="31"/>
      <c r="D505" s="31"/>
      <c r="E505" s="31"/>
      <c r="F505" s="31"/>
      <c r="G505" s="31"/>
      <c r="H505" s="31"/>
      <c r="I505" s="31"/>
      <c r="J505" s="34"/>
      <c r="K505" s="31"/>
      <c r="L505" s="34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</row>
    <row r="506">
      <c r="A506" s="31"/>
      <c r="B506" s="31"/>
      <c r="C506" s="31"/>
      <c r="D506" s="31"/>
      <c r="E506" s="31"/>
      <c r="F506" s="31"/>
      <c r="G506" s="31"/>
      <c r="H506" s="31"/>
      <c r="I506" s="31"/>
      <c r="J506" s="34"/>
      <c r="K506" s="31"/>
      <c r="L506" s="34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</row>
    <row r="507">
      <c r="A507" s="31"/>
      <c r="B507" s="31"/>
      <c r="C507" s="31"/>
      <c r="D507" s="31"/>
      <c r="E507" s="31"/>
      <c r="F507" s="31"/>
      <c r="G507" s="31"/>
      <c r="H507" s="31"/>
      <c r="I507" s="31"/>
      <c r="J507" s="34"/>
      <c r="K507" s="31"/>
      <c r="L507" s="34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</row>
    <row r="508">
      <c r="A508" s="31"/>
      <c r="B508" s="31"/>
      <c r="C508" s="31"/>
      <c r="D508" s="31"/>
      <c r="E508" s="31"/>
      <c r="F508" s="31"/>
      <c r="G508" s="31"/>
      <c r="H508" s="31"/>
      <c r="I508" s="31"/>
      <c r="J508" s="34"/>
      <c r="K508" s="31"/>
      <c r="L508" s="34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</row>
    <row r="509">
      <c r="A509" s="31"/>
      <c r="B509" s="31"/>
      <c r="C509" s="31"/>
      <c r="D509" s="31"/>
      <c r="E509" s="31"/>
      <c r="F509" s="31"/>
      <c r="G509" s="31"/>
      <c r="H509" s="31"/>
      <c r="I509" s="31"/>
      <c r="J509" s="34"/>
      <c r="K509" s="31"/>
      <c r="L509" s="34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</row>
    <row r="510">
      <c r="A510" s="31"/>
      <c r="B510" s="31"/>
      <c r="C510" s="31"/>
      <c r="D510" s="31"/>
      <c r="E510" s="31"/>
      <c r="F510" s="31"/>
      <c r="G510" s="31"/>
      <c r="H510" s="31"/>
      <c r="I510" s="31"/>
      <c r="J510" s="34"/>
      <c r="K510" s="31"/>
      <c r="L510" s="34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</row>
    <row r="511">
      <c r="A511" s="31"/>
      <c r="B511" s="31"/>
      <c r="C511" s="31"/>
      <c r="D511" s="31"/>
      <c r="E511" s="31"/>
      <c r="F511" s="31"/>
      <c r="G511" s="31"/>
      <c r="H511" s="31"/>
      <c r="I511" s="31"/>
      <c r="J511" s="34"/>
      <c r="K511" s="31"/>
      <c r="L511" s="34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</row>
    <row r="512">
      <c r="A512" s="31"/>
      <c r="B512" s="31"/>
      <c r="C512" s="31"/>
      <c r="D512" s="31"/>
      <c r="E512" s="31"/>
      <c r="F512" s="31"/>
      <c r="G512" s="31"/>
      <c r="H512" s="31"/>
      <c r="I512" s="31"/>
      <c r="J512" s="34"/>
      <c r="K512" s="31"/>
      <c r="L512" s="34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</row>
    <row r="513">
      <c r="A513" s="31"/>
      <c r="B513" s="31"/>
      <c r="C513" s="31"/>
      <c r="D513" s="31"/>
      <c r="E513" s="31"/>
      <c r="F513" s="31"/>
      <c r="G513" s="31"/>
      <c r="H513" s="31"/>
      <c r="I513" s="31"/>
      <c r="J513" s="34"/>
      <c r="K513" s="31"/>
      <c r="L513" s="34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</row>
    <row r="514">
      <c r="A514" s="31"/>
      <c r="B514" s="31"/>
      <c r="C514" s="31"/>
      <c r="D514" s="31"/>
      <c r="E514" s="31"/>
      <c r="F514" s="31"/>
      <c r="G514" s="31"/>
      <c r="H514" s="31"/>
      <c r="I514" s="31"/>
      <c r="J514" s="34"/>
      <c r="K514" s="31"/>
      <c r="L514" s="34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</row>
    <row r="515">
      <c r="A515" s="31"/>
      <c r="B515" s="31"/>
      <c r="C515" s="31"/>
      <c r="D515" s="31"/>
      <c r="E515" s="31"/>
      <c r="F515" s="31"/>
      <c r="G515" s="31"/>
      <c r="H515" s="31"/>
      <c r="I515" s="31"/>
      <c r="J515" s="34"/>
      <c r="K515" s="31"/>
      <c r="L515" s="34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</row>
    <row r="516">
      <c r="A516" s="31"/>
      <c r="B516" s="31"/>
      <c r="C516" s="31"/>
      <c r="D516" s="31"/>
      <c r="E516" s="31"/>
      <c r="F516" s="31"/>
      <c r="G516" s="31"/>
      <c r="H516" s="31"/>
      <c r="I516" s="31"/>
      <c r="J516" s="34"/>
      <c r="K516" s="31"/>
      <c r="L516" s="34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</row>
    <row r="517">
      <c r="A517" s="31"/>
      <c r="B517" s="31"/>
      <c r="C517" s="31"/>
      <c r="D517" s="31"/>
      <c r="E517" s="31"/>
      <c r="F517" s="31"/>
      <c r="G517" s="31"/>
      <c r="H517" s="31"/>
      <c r="I517" s="31"/>
      <c r="J517" s="34"/>
      <c r="K517" s="31"/>
      <c r="L517" s="34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</row>
    <row r="518">
      <c r="A518" s="31"/>
      <c r="B518" s="31"/>
      <c r="C518" s="31"/>
      <c r="D518" s="31"/>
      <c r="E518" s="31"/>
      <c r="F518" s="31"/>
      <c r="G518" s="31"/>
      <c r="H518" s="31"/>
      <c r="I518" s="31"/>
      <c r="J518" s="34"/>
      <c r="K518" s="31"/>
      <c r="L518" s="34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</row>
    <row r="519">
      <c r="A519" s="31"/>
      <c r="B519" s="31"/>
      <c r="C519" s="31"/>
      <c r="D519" s="31"/>
      <c r="E519" s="31"/>
      <c r="F519" s="31"/>
      <c r="G519" s="31"/>
      <c r="H519" s="31"/>
      <c r="I519" s="31"/>
      <c r="J519" s="34"/>
      <c r="K519" s="31"/>
      <c r="L519" s="34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</row>
    <row r="520">
      <c r="A520" s="31"/>
      <c r="B520" s="31"/>
      <c r="C520" s="31"/>
      <c r="D520" s="31"/>
      <c r="E520" s="31"/>
      <c r="F520" s="31"/>
      <c r="G520" s="31"/>
      <c r="H520" s="31"/>
      <c r="I520" s="31"/>
      <c r="J520" s="34"/>
      <c r="K520" s="31"/>
      <c r="L520" s="34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</row>
    <row r="521">
      <c r="A521" s="31"/>
      <c r="B521" s="31"/>
      <c r="C521" s="31"/>
      <c r="D521" s="31"/>
      <c r="E521" s="31"/>
      <c r="F521" s="31"/>
      <c r="G521" s="31"/>
      <c r="H521" s="31"/>
      <c r="I521" s="31"/>
      <c r="J521" s="34"/>
      <c r="K521" s="31"/>
      <c r="L521" s="34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</row>
    <row r="522">
      <c r="A522" s="31"/>
      <c r="B522" s="31"/>
      <c r="C522" s="31"/>
      <c r="D522" s="31"/>
      <c r="E522" s="31"/>
      <c r="F522" s="31"/>
      <c r="G522" s="31"/>
      <c r="H522" s="31"/>
      <c r="I522" s="31"/>
      <c r="J522" s="34"/>
      <c r="K522" s="31"/>
      <c r="L522" s="34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</row>
    <row r="523">
      <c r="A523" s="31"/>
      <c r="B523" s="31"/>
      <c r="C523" s="31"/>
      <c r="D523" s="31"/>
      <c r="E523" s="31"/>
      <c r="F523" s="31"/>
      <c r="G523" s="31"/>
      <c r="H523" s="31"/>
      <c r="I523" s="31"/>
      <c r="J523" s="34"/>
      <c r="K523" s="31"/>
      <c r="L523" s="34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</row>
    <row r="524">
      <c r="A524" s="31"/>
      <c r="B524" s="31"/>
      <c r="C524" s="31"/>
      <c r="D524" s="31"/>
      <c r="E524" s="31"/>
      <c r="F524" s="31"/>
      <c r="G524" s="31"/>
      <c r="H524" s="31"/>
      <c r="I524" s="31"/>
      <c r="J524" s="34"/>
      <c r="K524" s="31"/>
      <c r="L524" s="34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</row>
    <row r="525">
      <c r="A525" s="31"/>
      <c r="B525" s="31"/>
      <c r="C525" s="31"/>
      <c r="D525" s="31"/>
      <c r="E525" s="31"/>
      <c r="F525" s="31"/>
      <c r="G525" s="31"/>
      <c r="H525" s="31"/>
      <c r="I525" s="31"/>
      <c r="J525" s="34"/>
      <c r="K525" s="31"/>
      <c r="L525" s="34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</row>
    <row r="526">
      <c r="A526" s="31"/>
      <c r="B526" s="31"/>
      <c r="C526" s="31"/>
      <c r="D526" s="31"/>
      <c r="E526" s="31"/>
      <c r="F526" s="31"/>
      <c r="G526" s="31"/>
      <c r="H526" s="31"/>
      <c r="I526" s="31"/>
      <c r="J526" s="34"/>
      <c r="K526" s="31"/>
      <c r="L526" s="34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</row>
    <row r="527">
      <c r="A527" s="31"/>
      <c r="B527" s="31"/>
      <c r="C527" s="31"/>
      <c r="D527" s="31"/>
      <c r="E527" s="31"/>
      <c r="F527" s="31"/>
      <c r="G527" s="31"/>
      <c r="H527" s="31"/>
      <c r="I527" s="31"/>
      <c r="J527" s="34"/>
      <c r="K527" s="31"/>
      <c r="L527" s="34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</row>
    <row r="528">
      <c r="A528" s="31"/>
      <c r="B528" s="31"/>
      <c r="C528" s="31"/>
      <c r="D528" s="31"/>
      <c r="E528" s="31"/>
      <c r="F528" s="31"/>
      <c r="G528" s="31"/>
      <c r="H528" s="31"/>
      <c r="I528" s="31"/>
      <c r="J528" s="34"/>
      <c r="K528" s="31"/>
      <c r="L528" s="34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</row>
    <row r="529">
      <c r="A529" s="31"/>
      <c r="B529" s="31"/>
      <c r="C529" s="31"/>
      <c r="D529" s="31"/>
      <c r="E529" s="31"/>
      <c r="F529" s="31"/>
      <c r="G529" s="31"/>
      <c r="H529" s="31"/>
      <c r="I529" s="31"/>
      <c r="J529" s="34"/>
      <c r="K529" s="31"/>
      <c r="L529" s="34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</row>
    <row r="530">
      <c r="A530" s="31"/>
      <c r="B530" s="31"/>
      <c r="C530" s="31"/>
      <c r="D530" s="31"/>
      <c r="E530" s="31"/>
      <c r="F530" s="31"/>
      <c r="G530" s="31"/>
      <c r="H530" s="31"/>
      <c r="I530" s="31"/>
      <c r="J530" s="34"/>
      <c r="K530" s="31"/>
      <c r="L530" s="34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</row>
    <row r="531">
      <c r="A531" s="31"/>
      <c r="B531" s="31"/>
      <c r="C531" s="31"/>
      <c r="D531" s="31"/>
      <c r="E531" s="31"/>
      <c r="F531" s="31"/>
      <c r="G531" s="31"/>
      <c r="H531" s="31"/>
      <c r="I531" s="31"/>
      <c r="J531" s="34"/>
      <c r="K531" s="31"/>
      <c r="L531" s="34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</row>
    <row r="532">
      <c r="A532" s="31"/>
      <c r="B532" s="31"/>
      <c r="C532" s="31"/>
      <c r="D532" s="31"/>
      <c r="E532" s="31"/>
      <c r="F532" s="31"/>
      <c r="G532" s="31"/>
      <c r="H532" s="31"/>
      <c r="I532" s="31"/>
      <c r="J532" s="34"/>
      <c r="K532" s="31"/>
      <c r="L532" s="34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</row>
    <row r="533">
      <c r="A533" s="31"/>
      <c r="B533" s="31"/>
      <c r="C533" s="31"/>
      <c r="D533" s="31"/>
      <c r="E533" s="31"/>
      <c r="F533" s="31"/>
      <c r="G533" s="31"/>
      <c r="H533" s="31"/>
      <c r="I533" s="31"/>
      <c r="J533" s="34"/>
      <c r="K533" s="31"/>
      <c r="L533" s="34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</row>
    <row r="534">
      <c r="A534" s="31"/>
      <c r="B534" s="31"/>
      <c r="C534" s="31"/>
      <c r="D534" s="31"/>
      <c r="E534" s="31"/>
      <c r="F534" s="31"/>
      <c r="G534" s="31"/>
      <c r="H534" s="31"/>
      <c r="I534" s="31"/>
      <c r="J534" s="34"/>
      <c r="K534" s="31"/>
      <c r="L534" s="34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</row>
    <row r="535">
      <c r="A535" s="31"/>
      <c r="B535" s="31"/>
      <c r="C535" s="31"/>
      <c r="D535" s="31"/>
      <c r="E535" s="31"/>
      <c r="F535" s="31"/>
      <c r="G535" s="31"/>
      <c r="H535" s="31"/>
      <c r="I535" s="31"/>
      <c r="J535" s="34"/>
      <c r="K535" s="31"/>
      <c r="L535" s="34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</row>
    <row r="536">
      <c r="A536" s="31"/>
      <c r="B536" s="31"/>
      <c r="C536" s="31"/>
      <c r="D536" s="31"/>
      <c r="E536" s="31"/>
      <c r="F536" s="31"/>
      <c r="G536" s="31"/>
      <c r="H536" s="31"/>
      <c r="I536" s="31"/>
      <c r="J536" s="34"/>
      <c r="K536" s="31"/>
      <c r="L536" s="34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</row>
    <row r="537">
      <c r="A537" s="31"/>
      <c r="B537" s="31"/>
      <c r="C537" s="31"/>
      <c r="D537" s="31"/>
      <c r="E537" s="31"/>
      <c r="F537" s="31"/>
      <c r="G537" s="31"/>
      <c r="H537" s="31"/>
      <c r="I537" s="31"/>
      <c r="J537" s="34"/>
      <c r="K537" s="31"/>
      <c r="L537" s="34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</row>
    <row r="538">
      <c r="A538" s="31"/>
      <c r="B538" s="31"/>
      <c r="C538" s="31"/>
      <c r="D538" s="31"/>
      <c r="E538" s="31"/>
      <c r="F538" s="31"/>
      <c r="G538" s="31"/>
      <c r="H538" s="31"/>
      <c r="I538" s="31"/>
      <c r="J538" s="34"/>
      <c r="K538" s="31"/>
      <c r="L538" s="34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</row>
    <row r="539">
      <c r="A539" s="31"/>
      <c r="B539" s="31"/>
      <c r="C539" s="31"/>
      <c r="D539" s="31"/>
      <c r="E539" s="31"/>
      <c r="F539" s="31"/>
      <c r="G539" s="31"/>
      <c r="H539" s="31"/>
      <c r="I539" s="31"/>
      <c r="J539" s="34"/>
      <c r="K539" s="31"/>
      <c r="L539" s="34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</row>
    <row r="540">
      <c r="A540" s="31"/>
      <c r="B540" s="31"/>
      <c r="C540" s="31"/>
      <c r="D540" s="31"/>
      <c r="E540" s="31"/>
      <c r="F540" s="31"/>
      <c r="G540" s="31"/>
      <c r="H540" s="31"/>
      <c r="I540" s="31"/>
      <c r="J540" s="34"/>
      <c r="K540" s="31"/>
      <c r="L540" s="34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</row>
    <row r="541">
      <c r="A541" s="31"/>
      <c r="B541" s="31"/>
      <c r="C541" s="31"/>
      <c r="D541" s="31"/>
      <c r="E541" s="31"/>
      <c r="F541" s="31"/>
      <c r="G541" s="31"/>
      <c r="H541" s="31"/>
      <c r="I541" s="31"/>
      <c r="J541" s="34"/>
      <c r="K541" s="31"/>
      <c r="L541" s="34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</row>
    <row r="542">
      <c r="A542" s="31"/>
      <c r="B542" s="31"/>
      <c r="C542" s="31"/>
      <c r="D542" s="31"/>
      <c r="E542" s="31"/>
      <c r="F542" s="31"/>
      <c r="G542" s="31"/>
      <c r="H542" s="31"/>
      <c r="I542" s="31"/>
      <c r="J542" s="34"/>
      <c r="K542" s="31"/>
      <c r="L542" s="34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</row>
    <row r="543">
      <c r="A543" s="31"/>
      <c r="B543" s="31"/>
      <c r="C543" s="31"/>
      <c r="D543" s="31"/>
      <c r="E543" s="31"/>
      <c r="F543" s="31"/>
      <c r="G543" s="31"/>
      <c r="H543" s="31"/>
      <c r="I543" s="31"/>
      <c r="J543" s="34"/>
      <c r="K543" s="31"/>
      <c r="L543" s="34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</row>
    <row r="544">
      <c r="A544" s="31"/>
      <c r="B544" s="31"/>
      <c r="C544" s="31"/>
      <c r="D544" s="31"/>
      <c r="E544" s="31"/>
      <c r="F544" s="31"/>
      <c r="G544" s="31"/>
      <c r="H544" s="31"/>
      <c r="I544" s="31"/>
      <c r="J544" s="34"/>
      <c r="K544" s="31"/>
      <c r="L544" s="34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</row>
    <row r="545">
      <c r="A545" s="31"/>
      <c r="B545" s="31"/>
      <c r="C545" s="31"/>
      <c r="D545" s="31"/>
      <c r="E545" s="31"/>
      <c r="F545" s="31"/>
      <c r="G545" s="31"/>
      <c r="H545" s="31"/>
      <c r="I545" s="31"/>
      <c r="J545" s="34"/>
      <c r="K545" s="31"/>
      <c r="L545" s="34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</row>
    <row r="546">
      <c r="A546" s="31"/>
      <c r="B546" s="31"/>
      <c r="C546" s="31"/>
      <c r="D546" s="31"/>
      <c r="E546" s="31"/>
      <c r="F546" s="31"/>
      <c r="G546" s="31"/>
      <c r="H546" s="31"/>
      <c r="I546" s="31"/>
      <c r="J546" s="34"/>
      <c r="K546" s="31"/>
      <c r="L546" s="34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</row>
    <row r="547">
      <c r="A547" s="31"/>
      <c r="B547" s="31"/>
      <c r="C547" s="31"/>
      <c r="D547" s="31"/>
      <c r="E547" s="31"/>
      <c r="F547" s="31"/>
      <c r="G547" s="31"/>
      <c r="H547" s="31"/>
      <c r="I547" s="31"/>
      <c r="J547" s="34"/>
      <c r="K547" s="31"/>
      <c r="L547" s="34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</row>
    <row r="548">
      <c r="A548" s="31"/>
      <c r="B548" s="31"/>
      <c r="C548" s="31"/>
      <c r="D548" s="31"/>
      <c r="E548" s="31"/>
      <c r="F548" s="31"/>
      <c r="G548" s="31"/>
      <c r="H548" s="31"/>
      <c r="I548" s="31"/>
      <c r="J548" s="34"/>
      <c r="K548" s="31"/>
      <c r="L548" s="34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</row>
    <row r="549">
      <c r="A549" s="31"/>
      <c r="B549" s="31"/>
      <c r="C549" s="31"/>
      <c r="D549" s="31"/>
      <c r="E549" s="31"/>
      <c r="F549" s="31"/>
      <c r="G549" s="31"/>
      <c r="H549" s="31"/>
      <c r="I549" s="31"/>
      <c r="J549" s="34"/>
      <c r="K549" s="31"/>
      <c r="L549" s="34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</row>
    <row r="550">
      <c r="A550" s="31"/>
      <c r="B550" s="31"/>
      <c r="C550" s="31"/>
      <c r="D550" s="31"/>
      <c r="E550" s="31"/>
      <c r="F550" s="31"/>
      <c r="G550" s="31"/>
      <c r="H550" s="31"/>
      <c r="I550" s="31"/>
      <c r="J550" s="34"/>
      <c r="K550" s="31"/>
      <c r="L550" s="34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</row>
    <row r="551">
      <c r="A551" s="31"/>
      <c r="B551" s="31"/>
      <c r="C551" s="31"/>
      <c r="D551" s="31"/>
      <c r="E551" s="31"/>
      <c r="F551" s="31"/>
      <c r="G551" s="31"/>
      <c r="H551" s="31"/>
      <c r="I551" s="31"/>
      <c r="J551" s="34"/>
      <c r="K551" s="31"/>
      <c r="L551" s="34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</row>
    <row r="552">
      <c r="A552" s="31"/>
      <c r="B552" s="31"/>
      <c r="C552" s="31"/>
      <c r="D552" s="31"/>
      <c r="E552" s="31"/>
      <c r="F552" s="31"/>
      <c r="G552" s="31"/>
      <c r="H552" s="31"/>
      <c r="I552" s="31"/>
      <c r="J552" s="34"/>
      <c r="K552" s="31"/>
      <c r="L552" s="34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</row>
    <row r="553">
      <c r="A553" s="31"/>
      <c r="B553" s="31"/>
      <c r="C553" s="31"/>
      <c r="D553" s="31"/>
      <c r="E553" s="31"/>
      <c r="F553" s="31"/>
      <c r="G553" s="31"/>
      <c r="H553" s="31"/>
      <c r="I553" s="31"/>
      <c r="J553" s="34"/>
      <c r="K553" s="31"/>
      <c r="L553" s="34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</row>
    <row r="554">
      <c r="A554" s="31"/>
      <c r="B554" s="31"/>
      <c r="C554" s="31"/>
      <c r="D554" s="31"/>
      <c r="E554" s="31"/>
      <c r="F554" s="31"/>
      <c r="G554" s="31"/>
      <c r="H554" s="31"/>
      <c r="I554" s="31"/>
      <c r="J554" s="34"/>
      <c r="K554" s="31"/>
      <c r="L554" s="34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</row>
    <row r="555">
      <c r="A555" s="31"/>
      <c r="B555" s="31"/>
      <c r="C555" s="31"/>
      <c r="D555" s="31"/>
      <c r="E555" s="31"/>
      <c r="F555" s="31"/>
      <c r="G555" s="31"/>
      <c r="H555" s="31"/>
      <c r="I555" s="31"/>
      <c r="J555" s="34"/>
      <c r="K555" s="31"/>
      <c r="L555" s="34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</row>
    <row r="556">
      <c r="A556" s="31"/>
      <c r="B556" s="31"/>
      <c r="C556" s="31"/>
      <c r="D556" s="31"/>
      <c r="E556" s="31"/>
      <c r="F556" s="31"/>
      <c r="G556" s="31"/>
      <c r="H556" s="31"/>
      <c r="I556" s="31"/>
      <c r="J556" s="34"/>
      <c r="K556" s="31"/>
      <c r="L556" s="34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</row>
    <row r="557">
      <c r="A557" s="31"/>
      <c r="B557" s="31"/>
      <c r="C557" s="31"/>
      <c r="D557" s="31"/>
      <c r="E557" s="31"/>
      <c r="F557" s="31"/>
      <c r="G557" s="31"/>
      <c r="H557" s="31"/>
      <c r="I557" s="31"/>
      <c r="J557" s="34"/>
      <c r="K557" s="31"/>
      <c r="L557" s="34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</row>
    <row r="558">
      <c r="A558" s="31"/>
      <c r="B558" s="31"/>
      <c r="C558" s="31"/>
      <c r="D558" s="31"/>
      <c r="E558" s="31"/>
      <c r="F558" s="31"/>
      <c r="G558" s="31"/>
      <c r="H558" s="31"/>
      <c r="I558" s="31"/>
      <c r="J558" s="34"/>
      <c r="K558" s="31"/>
      <c r="L558" s="34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</row>
    <row r="559">
      <c r="A559" s="31"/>
      <c r="B559" s="31"/>
      <c r="C559" s="31"/>
      <c r="D559" s="31"/>
      <c r="E559" s="31"/>
      <c r="F559" s="31"/>
      <c r="G559" s="31"/>
      <c r="H559" s="31"/>
      <c r="I559" s="31"/>
      <c r="J559" s="34"/>
      <c r="K559" s="31"/>
      <c r="L559" s="34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</row>
    <row r="560">
      <c r="A560" s="31"/>
      <c r="B560" s="31"/>
      <c r="C560" s="31"/>
      <c r="D560" s="31"/>
      <c r="E560" s="31"/>
      <c r="F560" s="31"/>
      <c r="G560" s="31"/>
      <c r="H560" s="31"/>
      <c r="I560" s="31"/>
      <c r="J560" s="34"/>
      <c r="K560" s="31"/>
      <c r="L560" s="34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</row>
    <row r="561">
      <c r="A561" s="31"/>
      <c r="B561" s="31"/>
      <c r="C561" s="31"/>
      <c r="D561" s="31"/>
      <c r="E561" s="31"/>
      <c r="F561" s="31"/>
      <c r="G561" s="31"/>
      <c r="H561" s="31"/>
      <c r="I561" s="31"/>
      <c r="J561" s="34"/>
      <c r="K561" s="31"/>
      <c r="L561" s="34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</row>
    <row r="562">
      <c r="A562" s="31"/>
      <c r="B562" s="31"/>
      <c r="C562" s="31"/>
      <c r="D562" s="31"/>
      <c r="E562" s="31"/>
      <c r="F562" s="31"/>
      <c r="G562" s="31"/>
      <c r="H562" s="31"/>
      <c r="I562" s="31"/>
      <c r="J562" s="34"/>
      <c r="K562" s="31"/>
      <c r="L562" s="34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</row>
    <row r="563">
      <c r="A563" s="31"/>
      <c r="B563" s="31"/>
      <c r="C563" s="31"/>
      <c r="D563" s="31"/>
      <c r="E563" s="31"/>
      <c r="F563" s="31"/>
      <c r="G563" s="31"/>
      <c r="H563" s="31"/>
      <c r="I563" s="31"/>
      <c r="J563" s="34"/>
      <c r="K563" s="31"/>
      <c r="L563" s="34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</row>
    <row r="564">
      <c r="A564" s="31"/>
      <c r="B564" s="31"/>
      <c r="C564" s="31"/>
      <c r="D564" s="31"/>
      <c r="E564" s="31"/>
      <c r="F564" s="31"/>
      <c r="G564" s="31"/>
      <c r="H564" s="31"/>
      <c r="I564" s="31"/>
      <c r="J564" s="34"/>
      <c r="K564" s="31"/>
      <c r="L564" s="34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</row>
    <row r="565">
      <c r="A565" s="31"/>
      <c r="B565" s="31"/>
      <c r="C565" s="31"/>
      <c r="D565" s="31"/>
      <c r="E565" s="31"/>
      <c r="F565" s="31"/>
      <c r="G565" s="31"/>
      <c r="H565" s="31"/>
      <c r="I565" s="31"/>
      <c r="J565" s="34"/>
      <c r="K565" s="31"/>
      <c r="L565" s="34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</row>
    <row r="566">
      <c r="A566" s="31"/>
      <c r="B566" s="31"/>
      <c r="C566" s="31"/>
      <c r="D566" s="31"/>
      <c r="E566" s="31"/>
      <c r="F566" s="31"/>
      <c r="G566" s="31"/>
      <c r="H566" s="31"/>
      <c r="I566" s="31"/>
      <c r="J566" s="34"/>
      <c r="K566" s="31"/>
      <c r="L566" s="34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</row>
    <row r="567">
      <c r="A567" s="31"/>
      <c r="B567" s="31"/>
      <c r="C567" s="31"/>
      <c r="D567" s="31"/>
      <c r="E567" s="31"/>
      <c r="F567" s="31"/>
      <c r="G567" s="31"/>
      <c r="H567" s="31"/>
      <c r="I567" s="31"/>
      <c r="J567" s="34"/>
      <c r="K567" s="31"/>
      <c r="L567" s="34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</row>
    <row r="568">
      <c r="A568" s="31"/>
      <c r="B568" s="31"/>
      <c r="C568" s="31"/>
      <c r="D568" s="31"/>
      <c r="E568" s="31"/>
      <c r="F568" s="31"/>
      <c r="G568" s="31"/>
      <c r="H568" s="31"/>
      <c r="I568" s="31"/>
      <c r="J568" s="34"/>
      <c r="K568" s="31"/>
      <c r="L568" s="34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</row>
    <row r="569">
      <c r="A569" s="31"/>
      <c r="B569" s="31"/>
      <c r="C569" s="31"/>
      <c r="D569" s="31"/>
      <c r="E569" s="31"/>
      <c r="F569" s="31"/>
      <c r="G569" s="31"/>
      <c r="H569" s="31"/>
      <c r="I569" s="31"/>
      <c r="J569" s="34"/>
      <c r="K569" s="31"/>
      <c r="L569" s="34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</row>
    <row r="570">
      <c r="A570" s="31"/>
      <c r="B570" s="31"/>
      <c r="C570" s="31"/>
      <c r="D570" s="31"/>
      <c r="E570" s="31"/>
      <c r="F570" s="31"/>
      <c r="G570" s="31"/>
      <c r="H570" s="31"/>
      <c r="I570" s="31"/>
      <c r="J570" s="34"/>
      <c r="K570" s="31"/>
      <c r="L570" s="34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</row>
    <row r="571">
      <c r="A571" s="31"/>
      <c r="B571" s="31"/>
      <c r="C571" s="31"/>
      <c r="D571" s="31"/>
      <c r="E571" s="31"/>
      <c r="F571" s="31"/>
      <c r="G571" s="31"/>
      <c r="H571" s="31"/>
      <c r="I571" s="31"/>
      <c r="J571" s="34"/>
      <c r="K571" s="31"/>
      <c r="L571" s="34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</row>
    <row r="572">
      <c r="A572" s="31"/>
      <c r="B572" s="31"/>
      <c r="C572" s="31"/>
      <c r="D572" s="31"/>
      <c r="E572" s="31"/>
      <c r="F572" s="31"/>
      <c r="G572" s="31"/>
      <c r="H572" s="31"/>
      <c r="I572" s="31"/>
      <c r="J572" s="34"/>
      <c r="K572" s="31"/>
      <c r="L572" s="34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</row>
    <row r="573">
      <c r="A573" s="31"/>
      <c r="B573" s="31"/>
      <c r="C573" s="31"/>
      <c r="D573" s="31"/>
      <c r="E573" s="31"/>
      <c r="F573" s="31"/>
      <c r="G573" s="31"/>
      <c r="H573" s="31"/>
      <c r="I573" s="31"/>
      <c r="J573" s="34"/>
      <c r="K573" s="31"/>
      <c r="L573" s="34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</row>
    <row r="574">
      <c r="A574" s="31"/>
      <c r="B574" s="31"/>
      <c r="C574" s="31"/>
      <c r="D574" s="31"/>
      <c r="E574" s="31"/>
      <c r="F574" s="31"/>
      <c r="G574" s="31"/>
      <c r="H574" s="31"/>
      <c r="I574" s="31"/>
      <c r="J574" s="34"/>
      <c r="K574" s="31"/>
      <c r="L574" s="34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</row>
    <row r="575">
      <c r="A575" s="31"/>
      <c r="B575" s="31"/>
      <c r="C575" s="31"/>
      <c r="D575" s="31"/>
      <c r="E575" s="31"/>
      <c r="F575" s="31"/>
      <c r="G575" s="31"/>
      <c r="H575" s="31"/>
      <c r="I575" s="31"/>
      <c r="J575" s="34"/>
      <c r="K575" s="31"/>
      <c r="L575" s="34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</row>
    <row r="576">
      <c r="A576" s="31"/>
      <c r="B576" s="31"/>
      <c r="C576" s="31"/>
      <c r="D576" s="31"/>
      <c r="E576" s="31"/>
      <c r="F576" s="31"/>
      <c r="G576" s="31"/>
      <c r="H576" s="31"/>
      <c r="I576" s="31"/>
      <c r="J576" s="34"/>
      <c r="K576" s="31"/>
      <c r="L576" s="34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</row>
    <row r="577">
      <c r="A577" s="31"/>
      <c r="B577" s="31"/>
      <c r="C577" s="31"/>
      <c r="D577" s="31"/>
      <c r="E577" s="31"/>
      <c r="F577" s="31"/>
      <c r="G577" s="31"/>
      <c r="H577" s="31"/>
      <c r="I577" s="31"/>
      <c r="J577" s="34"/>
      <c r="K577" s="31"/>
      <c r="L577" s="34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</row>
    <row r="578">
      <c r="A578" s="31"/>
      <c r="B578" s="31"/>
      <c r="C578" s="31"/>
      <c r="D578" s="31"/>
      <c r="E578" s="31"/>
      <c r="F578" s="31"/>
      <c r="G578" s="31"/>
      <c r="H578" s="31"/>
      <c r="I578" s="31"/>
      <c r="J578" s="34"/>
      <c r="K578" s="31"/>
      <c r="L578" s="34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</row>
    <row r="579">
      <c r="A579" s="31"/>
      <c r="B579" s="31"/>
      <c r="C579" s="31"/>
      <c r="D579" s="31"/>
      <c r="E579" s="31"/>
      <c r="F579" s="31"/>
      <c r="G579" s="31"/>
      <c r="H579" s="31"/>
      <c r="I579" s="31"/>
      <c r="J579" s="34"/>
      <c r="K579" s="31"/>
      <c r="L579" s="34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</row>
    <row r="580">
      <c r="A580" s="31"/>
      <c r="B580" s="31"/>
      <c r="C580" s="31"/>
      <c r="D580" s="31"/>
      <c r="E580" s="31"/>
      <c r="F580" s="31"/>
      <c r="G580" s="31"/>
      <c r="H580" s="31"/>
      <c r="I580" s="31"/>
      <c r="J580" s="34"/>
      <c r="K580" s="31"/>
      <c r="L580" s="34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</row>
    <row r="581">
      <c r="A581" s="31"/>
      <c r="B581" s="31"/>
      <c r="C581" s="31"/>
      <c r="D581" s="31"/>
      <c r="E581" s="31"/>
      <c r="F581" s="31"/>
      <c r="G581" s="31"/>
      <c r="H581" s="31"/>
      <c r="I581" s="31"/>
      <c r="J581" s="34"/>
      <c r="K581" s="31"/>
      <c r="L581" s="34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</row>
    <row r="582">
      <c r="A582" s="31"/>
      <c r="B582" s="31"/>
      <c r="C582" s="31"/>
      <c r="D582" s="31"/>
      <c r="E582" s="31"/>
      <c r="F582" s="31"/>
      <c r="G582" s="31"/>
      <c r="H582" s="31"/>
      <c r="I582" s="31"/>
      <c r="J582" s="34"/>
      <c r="K582" s="31"/>
      <c r="L582" s="34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</row>
    <row r="583">
      <c r="A583" s="31"/>
      <c r="B583" s="31"/>
      <c r="C583" s="31"/>
      <c r="D583" s="31"/>
      <c r="E583" s="31"/>
      <c r="F583" s="31"/>
      <c r="G583" s="31"/>
      <c r="H583" s="31"/>
      <c r="I583" s="31"/>
      <c r="J583" s="34"/>
      <c r="K583" s="31"/>
      <c r="L583" s="34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</row>
    <row r="584">
      <c r="A584" s="31"/>
      <c r="B584" s="31"/>
      <c r="C584" s="31"/>
      <c r="D584" s="31"/>
      <c r="E584" s="31"/>
      <c r="F584" s="31"/>
      <c r="G584" s="31"/>
      <c r="H584" s="31"/>
      <c r="I584" s="31"/>
      <c r="J584" s="34"/>
      <c r="K584" s="31"/>
      <c r="L584" s="34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</row>
    <row r="585">
      <c r="A585" s="31"/>
      <c r="B585" s="31"/>
      <c r="C585" s="31"/>
      <c r="D585" s="31"/>
      <c r="E585" s="31"/>
      <c r="F585" s="31"/>
      <c r="G585" s="31"/>
      <c r="H585" s="31"/>
      <c r="I585" s="31"/>
      <c r="J585" s="34"/>
      <c r="K585" s="31"/>
      <c r="L585" s="34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</row>
    <row r="586">
      <c r="A586" s="31"/>
      <c r="B586" s="31"/>
      <c r="C586" s="31"/>
      <c r="D586" s="31"/>
      <c r="E586" s="31"/>
      <c r="F586" s="31"/>
      <c r="G586" s="31"/>
      <c r="H586" s="31"/>
      <c r="I586" s="31"/>
      <c r="J586" s="34"/>
      <c r="K586" s="31"/>
      <c r="L586" s="34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</row>
    <row r="587">
      <c r="A587" s="31"/>
      <c r="B587" s="31"/>
      <c r="C587" s="31"/>
      <c r="D587" s="31"/>
      <c r="E587" s="31"/>
      <c r="F587" s="31"/>
      <c r="G587" s="31"/>
      <c r="H587" s="31"/>
      <c r="I587" s="31"/>
      <c r="J587" s="34"/>
      <c r="K587" s="31"/>
      <c r="L587" s="34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</row>
    <row r="588">
      <c r="A588" s="31"/>
      <c r="B588" s="31"/>
      <c r="C588" s="31"/>
      <c r="D588" s="31"/>
      <c r="E588" s="31"/>
      <c r="F588" s="31"/>
      <c r="G588" s="31"/>
      <c r="H588" s="31"/>
      <c r="I588" s="31"/>
      <c r="J588" s="34"/>
      <c r="K588" s="31"/>
      <c r="L588" s="34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</row>
    <row r="589">
      <c r="A589" s="31"/>
      <c r="B589" s="31"/>
      <c r="C589" s="31"/>
      <c r="D589" s="31"/>
      <c r="E589" s="31"/>
      <c r="F589" s="31"/>
      <c r="G589" s="31"/>
      <c r="H589" s="31"/>
      <c r="I589" s="31"/>
      <c r="J589" s="34"/>
      <c r="K589" s="31"/>
      <c r="L589" s="34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</row>
    <row r="590">
      <c r="A590" s="31"/>
      <c r="B590" s="31"/>
      <c r="C590" s="31"/>
      <c r="D590" s="31"/>
      <c r="E590" s="31"/>
      <c r="F590" s="31"/>
      <c r="G590" s="31"/>
      <c r="H590" s="31"/>
      <c r="I590" s="31"/>
      <c r="J590" s="34"/>
      <c r="K590" s="31"/>
      <c r="L590" s="34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</row>
    <row r="591">
      <c r="A591" s="31"/>
      <c r="B591" s="31"/>
      <c r="C591" s="31"/>
      <c r="D591" s="31"/>
      <c r="E591" s="31"/>
      <c r="F591" s="31"/>
      <c r="G591" s="31"/>
      <c r="H591" s="31"/>
      <c r="I591" s="31"/>
      <c r="J591" s="34"/>
      <c r="K591" s="31"/>
      <c r="L591" s="34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</row>
    <row r="592">
      <c r="A592" s="31"/>
      <c r="B592" s="31"/>
      <c r="C592" s="31"/>
      <c r="D592" s="31"/>
      <c r="E592" s="31"/>
      <c r="F592" s="31"/>
      <c r="G592" s="31"/>
      <c r="H592" s="31"/>
      <c r="I592" s="31"/>
      <c r="J592" s="34"/>
      <c r="K592" s="31"/>
      <c r="L592" s="34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</row>
    <row r="593">
      <c r="A593" s="31"/>
      <c r="B593" s="31"/>
      <c r="C593" s="31"/>
      <c r="D593" s="31"/>
      <c r="E593" s="31"/>
      <c r="F593" s="31"/>
      <c r="G593" s="31"/>
      <c r="H593" s="31"/>
      <c r="I593" s="31"/>
      <c r="J593" s="34"/>
      <c r="K593" s="31"/>
      <c r="L593" s="34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</row>
    <row r="594">
      <c r="A594" s="31"/>
      <c r="B594" s="31"/>
      <c r="C594" s="31"/>
      <c r="D594" s="31"/>
      <c r="E594" s="31"/>
      <c r="F594" s="31"/>
      <c r="G594" s="31"/>
      <c r="H594" s="31"/>
      <c r="I594" s="31"/>
      <c r="J594" s="34"/>
      <c r="K594" s="31"/>
      <c r="L594" s="34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</row>
    <row r="595">
      <c r="A595" s="31"/>
      <c r="B595" s="31"/>
      <c r="C595" s="31"/>
      <c r="D595" s="31"/>
      <c r="E595" s="31"/>
      <c r="F595" s="31"/>
      <c r="G595" s="31"/>
      <c r="H595" s="31"/>
      <c r="I595" s="31"/>
      <c r="J595" s="34"/>
      <c r="K595" s="31"/>
      <c r="L595" s="34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</row>
    <row r="596">
      <c r="A596" s="31"/>
      <c r="B596" s="31"/>
      <c r="C596" s="31"/>
      <c r="D596" s="31"/>
      <c r="E596" s="31"/>
      <c r="F596" s="31"/>
      <c r="G596" s="31"/>
      <c r="H596" s="31"/>
      <c r="I596" s="31"/>
      <c r="J596" s="34"/>
      <c r="K596" s="31"/>
      <c r="L596" s="34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</row>
    <row r="597">
      <c r="A597" s="31"/>
      <c r="B597" s="31"/>
      <c r="C597" s="31"/>
      <c r="D597" s="31"/>
      <c r="E597" s="31"/>
      <c r="F597" s="31"/>
      <c r="G597" s="31"/>
      <c r="H597" s="31"/>
      <c r="I597" s="31"/>
      <c r="J597" s="34"/>
      <c r="K597" s="31"/>
      <c r="L597" s="34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</row>
    <row r="598">
      <c r="A598" s="31"/>
      <c r="B598" s="31"/>
      <c r="C598" s="31"/>
      <c r="D598" s="31"/>
      <c r="E598" s="31"/>
      <c r="F598" s="31"/>
      <c r="G598" s="31"/>
      <c r="H598" s="31"/>
      <c r="I598" s="31"/>
      <c r="J598" s="34"/>
      <c r="K598" s="31"/>
      <c r="L598" s="34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</row>
    <row r="599">
      <c r="A599" s="31"/>
      <c r="B599" s="31"/>
      <c r="C599" s="31"/>
      <c r="D599" s="31"/>
      <c r="E599" s="31"/>
      <c r="F599" s="31"/>
      <c r="G599" s="31"/>
      <c r="H599" s="31"/>
      <c r="I599" s="31"/>
      <c r="J599" s="34"/>
      <c r="K599" s="31"/>
      <c r="L599" s="34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</row>
    <row r="600">
      <c r="A600" s="31"/>
      <c r="B600" s="31"/>
      <c r="C600" s="31"/>
      <c r="D600" s="31"/>
      <c r="E600" s="31"/>
      <c r="F600" s="31"/>
      <c r="G600" s="31"/>
      <c r="H600" s="31"/>
      <c r="I600" s="31"/>
      <c r="J600" s="34"/>
      <c r="K600" s="31"/>
      <c r="L600" s="34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</row>
    <row r="601">
      <c r="A601" s="31"/>
      <c r="B601" s="31"/>
      <c r="C601" s="31"/>
      <c r="D601" s="31"/>
      <c r="E601" s="31"/>
      <c r="F601" s="31"/>
      <c r="G601" s="31"/>
      <c r="H601" s="31"/>
      <c r="I601" s="31"/>
      <c r="J601" s="34"/>
      <c r="K601" s="31"/>
      <c r="L601" s="34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</row>
    <row r="602">
      <c r="A602" s="31"/>
      <c r="B602" s="31"/>
      <c r="C602" s="31"/>
      <c r="D602" s="31"/>
      <c r="E602" s="31"/>
      <c r="F602" s="31"/>
      <c r="G602" s="31"/>
      <c r="H602" s="31"/>
      <c r="I602" s="31"/>
      <c r="J602" s="34"/>
      <c r="K602" s="31"/>
      <c r="L602" s="34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</row>
    <row r="603">
      <c r="A603" s="31"/>
      <c r="B603" s="31"/>
      <c r="C603" s="31"/>
      <c r="D603" s="31"/>
      <c r="E603" s="31"/>
      <c r="F603" s="31"/>
      <c r="G603" s="31"/>
      <c r="H603" s="31"/>
      <c r="I603" s="31"/>
      <c r="J603" s="34"/>
      <c r="K603" s="31"/>
      <c r="L603" s="34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</row>
    <row r="604">
      <c r="A604" s="31"/>
      <c r="B604" s="31"/>
      <c r="C604" s="31"/>
      <c r="D604" s="31"/>
      <c r="E604" s="31"/>
      <c r="F604" s="31"/>
      <c r="G604" s="31"/>
      <c r="H604" s="31"/>
      <c r="I604" s="31"/>
      <c r="J604" s="34"/>
      <c r="K604" s="31"/>
      <c r="L604" s="34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</row>
    <row r="605">
      <c r="A605" s="31"/>
      <c r="B605" s="31"/>
      <c r="C605" s="31"/>
      <c r="D605" s="31"/>
      <c r="E605" s="31"/>
      <c r="F605" s="31"/>
      <c r="G605" s="31"/>
      <c r="H605" s="31"/>
      <c r="I605" s="31"/>
      <c r="J605" s="34"/>
      <c r="K605" s="31"/>
      <c r="L605" s="34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</row>
    <row r="606">
      <c r="A606" s="31"/>
      <c r="B606" s="31"/>
      <c r="C606" s="31"/>
      <c r="D606" s="31"/>
      <c r="E606" s="31"/>
      <c r="F606" s="31"/>
      <c r="G606" s="31"/>
      <c r="H606" s="31"/>
      <c r="I606" s="31"/>
      <c r="J606" s="34"/>
      <c r="K606" s="31"/>
      <c r="L606" s="34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</row>
    <row r="607">
      <c r="A607" s="31"/>
      <c r="B607" s="31"/>
      <c r="C607" s="31"/>
      <c r="D607" s="31"/>
      <c r="E607" s="31"/>
      <c r="F607" s="31"/>
      <c r="G607" s="31"/>
      <c r="H607" s="31"/>
      <c r="I607" s="31"/>
      <c r="J607" s="34"/>
      <c r="K607" s="31"/>
      <c r="L607" s="34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</row>
    <row r="608">
      <c r="A608" s="31"/>
      <c r="B608" s="31"/>
      <c r="C608" s="31"/>
      <c r="D608" s="31"/>
      <c r="E608" s="31"/>
      <c r="F608" s="31"/>
      <c r="G608" s="31"/>
      <c r="H608" s="31"/>
      <c r="I608" s="31"/>
      <c r="J608" s="34"/>
      <c r="K608" s="31"/>
      <c r="L608" s="34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</row>
    <row r="609">
      <c r="A609" s="31"/>
      <c r="B609" s="31"/>
      <c r="C609" s="31"/>
      <c r="D609" s="31"/>
      <c r="E609" s="31"/>
      <c r="F609" s="31"/>
      <c r="G609" s="31"/>
      <c r="H609" s="31"/>
      <c r="I609" s="31"/>
      <c r="J609" s="34"/>
      <c r="K609" s="31"/>
      <c r="L609" s="34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</row>
    <row r="610">
      <c r="A610" s="31"/>
      <c r="B610" s="31"/>
      <c r="C610" s="31"/>
      <c r="D610" s="31"/>
      <c r="E610" s="31"/>
      <c r="F610" s="31"/>
      <c r="G610" s="31"/>
      <c r="H610" s="31"/>
      <c r="I610" s="31"/>
      <c r="J610" s="34"/>
      <c r="K610" s="31"/>
      <c r="L610" s="34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</row>
    <row r="611">
      <c r="A611" s="31"/>
      <c r="B611" s="31"/>
      <c r="C611" s="31"/>
      <c r="D611" s="31"/>
      <c r="E611" s="31"/>
      <c r="F611" s="31"/>
      <c r="G611" s="31"/>
      <c r="H611" s="31"/>
      <c r="I611" s="31"/>
      <c r="J611" s="34"/>
      <c r="K611" s="31"/>
      <c r="L611" s="34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</row>
    <row r="612">
      <c r="A612" s="31"/>
      <c r="B612" s="31"/>
      <c r="C612" s="31"/>
      <c r="D612" s="31"/>
      <c r="E612" s="31"/>
      <c r="F612" s="31"/>
      <c r="G612" s="31"/>
      <c r="H612" s="31"/>
      <c r="I612" s="31"/>
      <c r="J612" s="34"/>
      <c r="K612" s="31"/>
      <c r="L612" s="34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</row>
    <row r="613">
      <c r="A613" s="31"/>
      <c r="B613" s="31"/>
      <c r="C613" s="31"/>
      <c r="D613" s="31"/>
      <c r="E613" s="31"/>
      <c r="F613" s="31"/>
      <c r="G613" s="31"/>
      <c r="H613" s="31"/>
      <c r="I613" s="31"/>
      <c r="J613" s="34"/>
      <c r="K613" s="31"/>
      <c r="L613" s="34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</row>
    <row r="614">
      <c r="A614" s="31"/>
      <c r="B614" s="31"/>
      <c r="C614" s="31"/>
      <c r="D614" s="31"/>
      <c r="E614" s="31"/>
      <c r="F614" s="31"/>
      <c r="G614" s="31"/>
      <c r="H614" s="31"/>
      <c r="I614" s="31"/>
      <c r="J614" s="34"/>
      <c r="K614" s="31"/>
      <c r="L614" s="34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</row>
    <row r="615">
      <c r="A615" s="31"/>
      <c r="B615" s="31"/>
      <c r="C615" s="31"/>
      <c r="D615" s="31"/>
      <c r="E615" s="31"/>
      <c r="F615" s="31"/>
      <c r="G615" s="31"/>
      <c r="H615" s="31"/>
      <c r="I615" s="31"/>
      <c r="J615" s="34"/>
      <c r="K615" s="31"/>
      <c r="L615" s="34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</row>
    <row r="616">
      <c r="A616" s="31"/>
      <c r="B616" s="31"/>
      <c r="C616" s="31"/>
      <c r="D616" s="31"/>
      <c r="E616" s="31"/>
      <c r="F616" s="31"/>
      <c r="G616" s="31"/>
      <c r="H616" s="31"/>
      <c r="I616" s="31"/>
      <c r="J616" s="34"/>
      <c r="K616" s="31"/>
      <c r="L616" s="34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</row>
    <row r="617">
      <c r="A617" s="31"/>
      <c r="B617" s="31"/>
      <c r="C617" s="31"/>
      <c r="D617" s="31"/>
      <c r="E617" s="31"/>
      <c r="F617" s="31"/>
      <c r="G617" s="31"/>
      <c r="H617" s="31"/>
      <c r="I617" s="31"/>
      <c r="J617" s="34"/>
      <c r="K617" s="31"/>
      <c r="L617" s="34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</row>
    <row r="618">
      <c r="A618" s="31"/>
      <c r="B618" s="31"/>
      <c r="C618" s="31"/>
      <c r="D618" s="31"/>
      <c r="E618" s="31"/>
      <c r="F618" s="31"/>
      <c r="G618" s="31"/>
      <c r="H618" s="31"/>
      <c r="I618" s="31"/>
      <c r="J618" s="34"/>
      <c r="K618" s="31"/>
      <c r="L618" s="34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</row>
    <row r="619">
      <c r="A619" s="31"/>
      <c r="B619" s="31"/>
      <c r="C619" s="31"/>
      <c r="D619" s="31"/>
      <c r="E619" s="31"/>
      <c r="F619" s="31"/>
      <c r="G619" s="31"/>
      <c r="H619" s="31"/>
      <c r="I619" s="31"/>
      <c r="J619" s="34"/>
      <c r="K619" s="31"/>
      <c r="L619" s="34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</row>
    <row r="620">
      <c r="A620" s="31"/>
      <c r="B620" s="31"/>
      <c r="C620" s="31"/>
      <c r="D620" s="31"/>
      <c r="E620" s="31"/>
      <c r="F620" s="31"/>
      <c r="G620" s="31"/>
      <c r="H620" s="31"/>
      <c r="I620" s="31"/>
      <c r="J620" s="34"/>
      <c r="K620" s="31"/>
      <c r="L620" s="34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</row>
    <row r="621">
      <c r="A621" s="31"/>
      <c r="B621" s="31"/>
      <c r="C621" s="31"/>
      <c r="D621" s="31"/>
      <c r="E621" s="31"/>
      <c r="F621" s="31"/>
      <c r="G621" s="31"/>
      <c r="H621" s="31"/>
      <c r="I621" s="31"/>
      <c r="J621" s="34"/>
      <c r="K621" s="31"/>
      <c r="L621" s="34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</row>
    <row r="622">
      <c r="A622" s="31"/>
      <c r="B622" s="31"/>
      <c r="C622" s="31"/>
      <c r="D622" s="31"/>
      <c r="E622" s="31"/>
      <c r="F622" s="31"/>
      <c r="G622" s="31"/>
      <c r="H622" s="31"/>
      <c r="I622" s="31"/>
      <c r="J622" s="34"/>
      <c r="K622" s="31"/>
      <c r="L622" s="34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</row>
    <row r="623">
      <c r="A623" s="31"/>
      <c r="B623" s="31"/>
      <c r="C623" s="31"/>
      <c r="D623" s="31"/>
      <c r="E623" s="31"/>
      <c r="F623" s="31"/>
      <c r="G623" s="31"/>
      <c r="H623" s="31"/>
      <c r="I623" s="31"/>
      <c r="J623" s="34"/>
      <c r="K623" s="31"/>
      <c r="L623" s="34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</row>
    <row r="624">
      <c r="A624" s="31"/>
      <c r="B624" s="31"/>
      <c r="C624" s="31"/>
      <c r="D624" s="31"/>
      <c r="E624" s="31"/>
      <c r="F624" s="31"/>
      <c r="G624" s="31"/>
      <c r="H624" s="31"/>
      <c r="I624" s="31"/>
      <c r="J624" s="34"/>
      <c r="K624" s="31"/>
      <c r="L624" s="34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</row>
    <row r="625">
      <c r="A625" s="31"/>
      <c r="B625" s="31"/>
      <c r="C625" s="31"/>
      <c r="D625" s="31"/>
      <c r="E625" s="31"/>
      <c r="F625" s="31"/>
      <c r="G625" s="31"/>
      <c r="H625" s="31"/>
      <c r="I625" s="31"/>
      <c r="J625" s="34"/>
      <c r="K625" s="31"/>
      <c r="L625" s="34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</row>
    <row r="626">
      <c r="A626" s="31"/>
      <c r="B626" s="31"/>
      <c r="C626" s="31"/>
      <c r="D626" s="31"/>
      <c r="E626" s="31"/>
      <c r="F626" s="31"/>
      <c r="G626" s="31"/>
      <c r="H626" s="31"/>
      <c r="I626" s="31"/>
      <c r="J626" s="34"/>
      <c r="K626" s="31"/>
      <c r="L626" s="34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</row>
    <row r="627">
      <c r="A627" s="31"/>
      <c r="B627" s="31"/>
      <c r="C627" s="31"/>
      <c r="D627" s="31"/>
      <c r="E627" s="31"/>
      <c r="F627" s="31"/>
      <c r="G627" s="31"/>
      <c r="H627" s="31"/>
      <c r="I627" s="31"/>
      <c r="J627" s="34"/>
      <c r="K627" s="31"/>
      <c r="L627" s="34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</row>
    <row r="628">
      <c r="A628" s="31"/>
      <c r="B628" s="31"/>
      <c r="C628" s="31"/>
      <c r="D628" s="31"/>
      <c r="E628" s="31"/>
      <c r="F628" s="31"/>
      <c r="G628" s="31"/>
      <c r="H628" s="31"/>
      <c r="I628" s="31"/>
      <c r="J628" s="34"/>
      <c r="K628" s="31"/>
      <c r="L628" s="34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</row>
    <row r="629">
      <c r="A629" s="31"/>
      <c r="B629" s="31"/>
      <c r="C629" s="31"/>
      <c r="D629" s="31"/>
      <c r="E629" s="31"/>
      <c r="F629" s="31"/>
      <c r="G629" s="31"/>
      <c r="H629" s="31"/>
      <c r="I629" s="31"/>
      <c r="J629" s="34"/>
      <c r="K629" s="31"/>
      <c r="L629" s="34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</row>
    <row r="630">
      <c r="A630" s="31"/>
      <c r="B630" s="31"/>
      <c r="C630" s="31"/>
      <c r="D630" s="31"/>
      <c r="E630" s="31"/>
      <c r="F630" s="31"/>
      <c r="G630" s="31"/>
      <c r="H630" s="31"/>
      <c r="I630" s="31"/>
      <c r="J630" s="34"/>
      <c r="K630" s="31"/>
      <c r="L630" s="34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</row>
    <row r="631">
      <c r="A631" s="31"/>
      <c r="B631" s="31"/>
      <c r="C631" s="31"/>
      <c r="D631" s="31"/>
      <c r="E631" s="31"/>
      <c r="F631" s="31"/>
      <c r="G631" s="31"/>
      <c r="H631" s="31"/>
      <c r="I631" s="31"/>
      <c r="J631" s="34"/>
      <c r="K631" s="31"/>
      <c r="L631" s="34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</row>
    <row r="632">
      <c r="A632" s="31"/>
      <c r="B632" s="31"/>
      <c r="C632" s="31"/>
      <c r="D632" s="31"/>
      <c r="E632" s="31"/>
      <c r="F632" s="31"/>
      <c r="G632" s="31"/>
      <c r="H632" s="31"/>
      <c r="I632" s="31"/>
      <c r="J632" s="34"/>
      <c r="K632" s="31"/>
      <c r="L632" s="34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</row>
    <row r="633">
      <c r="A633" s="31"/>
      <c r="B633" s="31"/>
      <c r="C633" s="31"/>
      <c r="D633" s="31"/>
      <c r="E633" s="31"/>
      <c r="F633" s="31"/>
      <c r="G633" s="31"/>
      <c r="H633" s="31"/>
      <c r="I633" s="31"/>
      <c r="J633" s="34"/>
      <c r="K633" s="31"/>
      <c r="L633" s="34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</row>
    <row r="634">
      <c r="A634" s="31"/>
      <c r="B634" s="31"/>
      <c r="C634" s="31"/>
      <c r="D634" s="31"/>
      <c r="E634" s="31"/>
      <c r="F634" s="31"/>
      <c r="G634" s="31"/>
      <c r="H634" s="31"/>
      <c r="I634" s="31"/>
      <c r="J634" s="34"/>
      <c r="K634" s="31"/>
      <c r="L634" s="34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</row>
    <row r="635">
      <c r="A635" s="31"/>
      <c r="B635" s="31"/>
      <c r="C635" s="31"/>
      <c r="D635" s="31"/>
      <c r="E635" s="31"/>
      <c r="F635" s="31"/>
      <c r="G635" s="31"/>
      <c r="H635" s="31"/>
      <c r="I635" s="31"/>
      <c r="J635" s="34"/>
      <c r="K635" s="31"/>
      <c r="L635" s="34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</row>
    <row r="636">
      <c r="A636" s="31"/>
      <c r="B636" s="31"/>
      <c r="C636" s="31"/>
      <c r="D636" s="31"/>
      <c r="E636" s="31"/>
      <c r="F636" s="31"/>
      <c r="G636" s="31"/>
      <c r="H636" s="31"/>
      <c r="I636" s="31"/>
      <c r="J636" s="34"/>
      <c r="K636" s="31"/>
      <c r="L636" s="34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</row>
    <row r="637">
      <c r="A637" s="31"/>
      <c r="B637" s="31"/>
      <c r="C637" s="31"/>
      <c r="D637" s="31"/>
      <c r="E637" s="31"/>
      <c r="F637" s="31"/>
      <c r="G637" s="31"/>
      <c r="H637" s="31"/>
      <c r="I637" s="31"/>
      <c r="J637" s="34"/>
      <c r="K637" s="31"/>
      <c r="L637" s="34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</row>
    <row r="638">
      <c r="A638" s="31"/>
      <c r="B638" s="31"/>
      <c r="C638" s="31"/>
      <c r="D638" s="31"/>
      <c r="E638" s="31"/>
      <c r="F638" s="31"/>
      <c r="G638" s="31"/>
      <c r="H638" s="31"/>
      <c r="I638" s="31"/>
      <c r="J638" s="34"/>
      <c r="K638" s="31"/>
      <c r="L638" s="34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</row>
    <row r="639">
      <c r="A639" s="31"/>
      <c r="B639" s="31"/>
      <c r="C639" s="31"/>
      <c r="D639" s="31"/>
      <c r="E639" s="31"/>
      <c r="F639" s="31"/>
      <c r="G639" s="31"/>
      <c r="H639" s="31"/>
      <c r="I639" s="31"/>
      <c r="J639" s="34"/>
      <c r="K639" s="31"/>
      <c r="L639" s="34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</row>
    <row r="640">
      <c r="A640" s="31"/>
      <c r="B640" s="31"/>
      <c r="C640" s="31"/>
      <c r="D640" s="31"/>
      <c r="E640" s="31"/>
      <c r="F640" s="31"/>
      <c r="G640" s="31"/>
      <c r="H640" s="31"/>
      <c r="I640" s="31"/>
      <c r="J640" s="34"/>
      <c r="K640" s="31"/>
      <c r="L640" s="34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</row>
    <row r="641">
      <c r="A641" s="31"/>
      <c r="B641" s="31"/>
      <c r="C641" s="31"/>
      <c r="D641" s="31"/>
      <c r="E641" s="31"/>
      <c r="F641" s="31"/>
      <c r="G641" s="31"/>
      <c r="H641" s="31"/>
      <c r="I641" s="31"/>
      <c r="J641" s="34"/>
      <c r="K641" s="31"/>
      <c r="L641" s="34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</row>
    <row r="642">
      <c r="A642" s="31"/>
      <c r="B642" s="31"/>
      <c r="C642" s="31"/>
      <c r="D642" s="31"/>
      <c r="E642" s="31"/>
      <c r="F642" s="31"/>
      <c r="G642" s="31"/>
      <c r="H642" s="31"/>
      <c r="I642" s="31"/>
      <c r="J642" s="34"/>
      <c r="K642" s="31"/>
      <c r="L642" s="34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</row>
    <row r="643">
      <c r="A643" s="31"/>
      <c r="B643" s="31"/>
      <c r="C643" s="31"/>
      <c r="D643" s="31"/>
      <c r="E643" s="31"/>
      <c r="F643" s="31"/>
      <c r="G643" s="31"/>
      <c r="H643" s="31"/>
      <c r="I643" s="31"/>
      <c r="J643" s="34"/>
      <c r="K643" s="31"/>
      <c r="L643" s="34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</row>
    <row r="644">
      <c r="A644" s="31"/>
      <c r="B644" s="31"/>
      <c r="C644" s="31"/>
      <c r="D644" s="31"/>
      <c r="E644" s="31"/>
      <c r="F644" s="31"/>
      <c r="G644" s="31"/>
      <c r="H644" s="31"/>
      <c r="I644" s="31"/>
      <c r="J644" s="34"/>
      <c r="K644" s="31"/>
      <c r="L644" s="34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</row>
    <row r="645">
      <c r="A645" s="31"/>
      <c r="B645" s="31"/>
      <c r="C645" s="31"/>
      <c r="D645" s="31"/>
      <c r="E645" s="31"/>
      <c r="F645" s="31"/>
      <c r="G645" s="31"/>
      <c r="H645" s="31"/>
      <c r="I645" s="31"/>
      <c r="J645" s="34"/>
      <c r="K645" s="31"/>
      <c r="L645" s="34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</row>
    <row r="646">
      <c r="A646" s="31"/>
      <c r="B646" s="31"/>
      <c r="C646" s="31"/>
      <c r="D646" s="31"/>
      <c r="E646" s="31"/>
      <c r="F646" s="31"/>
      <c r="G646" s="31"/>
      <c r="H646" s="31"/>
      <c r="I646" s="31"/>
      <c r="J646" s="34"/>
      <c r="K646" s="31"/>
      <c r="L646" s="34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</row>
    <row r="647">
      <c r="A647" s="31"/>
      <c r="B647" s="31"/>
      <c r="C647" s="31"/>
      <c r="D647" s="31"/>
      <c r="E647" s="31"/>
      <c r="F647" s="31"/>
      <c r="G647" s="31"/>
      <c r="H647" s="31"/>
      <c r="I647" s="31"/>
      <c r="J647" s="34"/>
      <c r="K647" s="31"/>
      <c r="L647" s="34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</row>
    <row r="648">
      <c r="A648" s="31"/>
      <c r="B648" s="31"/>
      <c r="C648" s="31"/>
      <c r="D648" s="31"/>
      <c r="E648" s="31"/>
      <c r="F648" s="31"/>
      <c r="G648" s="31"/>
      <c r="H648" s="31"/>
      <c r="I648" s="31"/>
      <c r="J648" s="34"/>
      <c r="K648" s="31"/>
      <c r="L648" s="34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</row>
    <row r="649">
      <c r="A649" s="31"/>
      <c r="B649" s="31"/>
      <c r="C649" s="31"/>
      <c r="D649" s="31"/>
      <c r="E649" s="31"/>
      <c r="F649" s="31"/>
      <c r="G649" s="31"/>
      <c r="H649" s="31"/>
      <c r="I649" s="31"/>
      <c r="J649" s="34"/>
      <c r="K649" s="31"/>
      <c r="L649" s="34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</row>
    <row r="650">
      <c r="A650" s="31"/>
      <c r="B650" s="31"/>
      <c r="C650" s="31"/>
      <c r="D650" s="31"/>
      <c r="E650" s="31"/>
      <c r="F650" s="31"/>
      <c r="G650" s="31"/>
      <c r="H650" s="31"/>
      <c r="I650" s="31"/>
      <c r="J650" s="34"/>
      <c r="K650" s="31"/>
      <c r="L650" s="34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</row>
    <row r="651">
      <c r="A651" s="31"/>
      <c r="B651" s="31"/>
      <c r="C651" s="31"/>
      <c r="D651" s="31"/>
      <c r="E651" s="31"/>
      <c r="F651" s="31"/>
      <c r="G651" s="31"/>
      <c r="H651" s="31"/>
      <c r="I651" s="31"/>
      <c r="J651" s="34"/>
      <c r="K651" s="31"/>
      <c r="L651" s="34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</row>
    <row r="652">
      <c r="A652" s="31"/>
      <c r="B652" s="31"/>
      <c r="C652" s="31"/>
      <c r="D652" s="31"/>
      <c r="E652" s="31"/>
      <c r="F652" s="31"/>
      <c r="G652" s="31"/>
      <c r="H652" s="31"/>
      <c r="I652" s="31"/>
      <c r="J652" s="34"/>
      <c r="K652" s="31"/>
      <c r="L652" s="34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</row>
    <row r="653">
      <c r="A653" s="31"/>
      <c r="B653" s="31"/>
      <c r="C653" s="31"/>
      <c r="D653" s="31"/>
      <c r="E653" s="31"/>
      <c r="F653" s="31"/>
      <c r="G653" s="31"/>
      <c r="H653" s="31"/>
      <c r="I653" s="31"/>
      <c r="J653" s="34"/>
      <c r="K653" s="31"/>
      <c r="L653" s="34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</row>
    <row r="654">
      <c r="A654" s="31"/>
      <c r="B654" s="31"/>
      <c r="C654" s="31"/>
      <c r="D654" s="31"/>
      <c r="E654" s="31"/>
      <c r="F654" s="31"/>
      <c r="G654" s="31"/>
      <c r="H654" s="31"/>
      <c r="I654" s="31"/>
      <c r="J654" s="34"/>
      <c r="K654" s="31"/>
      <c r="L654" s="34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</row>
    <row r="655">
      <c r="A655" s="31"/>
      <c r="B655" s="31"/>
      <c r="C655" s="31"/>
      <c r="D655" s="31"/>
      <c r="E655" s="31"/>
      <c r="F655" s="31"/>
      <c r="G655" s="31"/>
      <c r="H655" s="31"/>
      <c r="I655" s="31"/>
      <c r="J655" s="34"/>
      <c r="K655" s="31"/>
      <c r="L655" s="34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</row>
    <row r="656">
      <c r="A656" s="31"/>
      <c r="B656" s="31"/>
      <c r="C656" s="31"/>
      <c r="D656" s="31"/>
      <c r="E656" s="31"/>
      <c r="F656" s="31"/>
      <c r="G656" s="31"/>
      <c r="H656" s="31"/>
      <c r="I656" s="31"/>
      <c r="J656" s="34"/>
      <c r="K656" s="31"/>
      <c r="L656" s="34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</row>
    <row r="657">
      <c r="A657" s="31"/>
      <c r="B657" s="31"/>
      <c r="C657" s="31"/>
      <c r="D657" s="31"/>
      <c r="E657" s="31"/>
      <c r="F657" s="31"/>
      <c r="G657" s="31"/>
      <c r="H657" s="31"/>
      <c r="I657" s="31"/>
      <c r="J657" s="34"/>
      <c r="K657" s="31"/>
      <c r="L657" s="34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</row>
    <row r="658">
      <c r="A658" s="31"/>
      <c r="B658" s="31"/>
      <c r="C658" s="31"/>
      <c r="D658" s="31"/>
      <c r="E658" s="31"/>
      <c r="F658" s="31"/>
      <c r="G658" s="31"/>
      <c r="H658" s="31"/>
      <c r="I658" s="31"/>
      <c r="J658" s="34"/>
      <c r="K658" s="31"/>
      <c r="L658" s="34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</row>
    <row r="659">
      <c r="A659" s="31"/>
      <c r="B659" s="31"/>
      <c r="C659" s="31"/>
      <c r="D659" s="31"/>
      <c r="E659" s="31"/>
      <c r="F659" s="31"/>
      <c r="G659" s="31"/>
      <c r="H659" s="31"/>
      <c r="I659" s="31"/>
      <c r="J659" s="34"/>
      <c r="K659" s="31"/>
      <c r="L659" s="34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</row>
    <row r="660">
      <c r="A660" s="31"/>
      <c r="B660" s="31"/>
      <c r="C660" s="31"/>
      <c r="D660" s="31"/>
      <c r="E660" s="31"/>
      <c r="F660" s="31"/>
      <c r="G660" s="31"/>
      <c r="H660" s="31"/>
      <c r="I660" s="31"/>
      <c r="J660" s="34"/>
      <c r="K660" s="31"/>
      <c r="L660" s="34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</row>
    <row r="661">
      <c r="A661" s="31"/>
      <c r="B661" s="31"/>
      <c r="C661" s="31"/>
      <c r="D661" s="31"/>
      <c r="E661" s="31"/>
      <c r="F661" s="31"/>
      <c r="G661" s="31"/>
      <c r="H661" s="31"/>
      <c r="I661" s="31"/>
      <c r="J661" s="34"/>
      <c r="K661" s="31"/>
      <c r="L661" s="34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</row>
    <row r="662">
      <c r="A662" s="31"/>
      <c r="B662" s="31"/>
      <c r="C662" s="31"/>
      <c r="D662" s="31"/>
      <c r="E662" s="31"/>
      <c r="F662" s="31"/>
      <c r="G662" s="31"/>
      <c r="H662" s="31"/>
      <c r="I662" s="31"/>
      <c r="J662" s="34"/>
      <c r="K662" s="31"/>
      <c r="L662" s="34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</row>
    <row r="663">
      <c r="A663" s="31"/>
      <c r="B663" s="31"/>
      <c r="C663" s="31"/>
      <c r="D663" s="31"/>
      <c r="E663" s="31"/>
      <c r="F663" s="31"/>
      <c r="G663" s="31"/>
      <c r="H663" s="31"/>
      <c r="I663" s="31"/>
      <c r="J663" s="34"/>
      <c r="K663" s="31"/>
      <c r="L663" s="34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</row>
    <row r="664">
      <c r="A664" s="31"/>
      <c r="B664" s="31"/>
      <c r="C664" s="31"/>
      <c r="D664" s="31"/>
      <c r="E664" s="31"/>
      <c r="F664" s="31"/>
      <c r="G664" s="31"/>
      <c r="H664" s="31"/>
      <c r="I664" s="31"/>
      <c r="J664" s="34"/>
      <c r="K664" s="31"/>
      <c r="L664" s="34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</row>
    <row r="665">
      <c r="A665" s="31"/>
      <c r="B665" s="31"/>
      <c r="C665" s="31"/>
      <c r="D665" s="31"/>
      <c r="E665" s="31"/>
      <c r="F665" s="31"/>
      <c r="G665" s="31"/>
      <c r="H665" s="31"/>
      <c r="I665" s="31"/>
      <c r="J665" s="34"/>
      <c r="K665" s="31"/>
      <c r="L665" s="34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</row>
    <row r="666">
      <c r="A666" s="31"/>
      <c r="B666" s="31"/>
      <c r="C666" s="31"/>
      <c r="D666" s="31"/>
      <c r="E666" s="31"/>
      <c r="F666" s="31"/>
      <c r="G666" s="31"/>
      <c r="H666" s="31"/>
      <c r="I666" s="31"/>
      <c r="J666" s="34"/>
      <c r="K666" s="31"/>
      <c r="L666" s="34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</row>
    <row r="667">
      <c r="A667" s="31"/>
      <c r="B667" s="31"/>
      <c r="C667" s="31"/>
      <c r="D667" s="31"/>
      <c r="E667" s="31"/>
      <c r="F667" s="31"/>
      <c r="G667" s="31"/>
      <c r="H667" s="31"/>
      <c r="I667" s="31"/>
      <c r="J667" s="34"/>
      <c r="K667" s="31"/>
      <c r="L667" s="34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</row>
    <row r="668">
      <c r="A668" s="31"/>
      <c r="B668" s="31"/>
      <c r="C668" s="31"/>
      <c r="D668" s="31"/>
      <c r="E668" s="31"/>
      <c r="F668" s="31"/>
      <c r="G668" s="31"/>
      <c r="H668" s="31"/>
      <c r="I668" s="31"/>
      <c r="J668" s="34"/>
      <c r="K668" s="31"/>
      <c r="L668" s="34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</row>
    <row r="669">
      <c r="A669" s="31"/>
      <c r="B669" s="31"/>
      <c r="C669" s="31"/>
      <c r="D669" s="31"/>
      <c r="E669" s="31"/>
      <c r="F669" s="31"/>
      <c r="G669" s="31"/>
      <c r="H669" s="31"/>
      <c r="I669" s="31"/>
      <c r="J669" s="34"/>
      <c r="K669" s="31"/>
      <c r="L669" s="34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</row>
    <row r="670">
      <c r="A670" s="31"/>
      <c r="B670" s="31"/>
      <c r="C670" s="31"/>
      <c r="D670" s="31"/>
      <c r="E670" s="31"/>
      <c r="F670" s="31"/>
      <c r="G670" s="31"/>
      <c r="H670" s="31"/>
      <c r="I670" s="31"/>
      <c r="J670" s="34"/>
      <c r="K670" s="31"/>
      <c r="L670" s="34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</row>
    <row r="671">
      <c r="A671" s="31"/>
      <c r="B671" s="31"/>
      <c r="C671" s="31"/>
      <c r="D671" s="31"/>
      <c r="E671" s="31"/>
      <c r="F671" s="31"/>
      <c r="G671" s="31"/>
      <c r="H671" s="31"/>
      <c r="I671" s="31"/>
      <c r="J671" s="34"/>
      <c r="K671" s="31"/>
      <c r="L671" s="34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</row>
    <row r="672">
      <c r="A672" s="31"/>
      <c r="B672" s="31"/>
      <c r="C672" s="31"/>
      <c r="D672" s="31"/>
      <c r="E672" s="31"/>
      <c r="F672" s="31"/>
      <c r="G672" s="31"/>
      <c r="H672" s="31"/>
      <c r="I672" s="31"/>
      <c r="J672" s="34"/>
      <c r="K672" s="31"/>
      <c r="L672" s="34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</row>
    <row r="673">
      <c r="A673" s="31"/>
      <c r="B673" s="31"/>
      <c r="C673" s="31"/>
      <c r="D673" s="31"/>
      <c r="E673" s="31"/>
      <c r="F673" s="31"/>
      <c r="G673" s="31"/>
      <c r="H673" s="31"/>
      <c r="I673" s="31"/>
      <c r="J673" s="34"/>
      <c r="K673" s="31"/>
      <c r="L673" s="34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</row>
    <row r="674">
      <c r="A674" s="31"/>
      <c r="B674" s="31"/>
      <c r="C674" s="31"/>
      <c r="D674" s="31"/>
      <c r="E674" s="31"/>
      <c r="F674" s="31"/>
      <c r="G674" s="31"/>
      <c r="H674" s="31"/>
      <c r="I674" s="31"/>
      <c r="J674" s="34"/>
      <c r="K674" s="31"/>
      <c r="L674" s="34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</row>
    <row r="675">
      <c r="A675" s="31"/>
      <c r="B675" s="31"/>
      <c r="C675" s="31"/>
      <c r="D675" s="31"/>
      <c r="E675" s="31"/>
      <c r="F675" s="31"/>
      <c r="G675" s="31"/>
      <c r="H675" s="31"/>
      <c r="I675" s="31"/>
      <c r="J675" s="34"/>
      <c r="K675" s="31"/>
      <c r="L675" s="34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</row>
    <row r="676">
      <c r="A676" s="31"/>
      <c r="B676" s="31"/>
      <c r="C676" s="31"/>
      <c r="D676" s="31"/>
      <c r="E676" s="31"/>
      <c r="F676" s="31"/>
      <c r="G676" s="31"/>
      <c r="H676" s="31"/>
      <c r="I676" s="31"/>
      <c r="J676" s="34"/>
      <c r="K676" s="31"/>
      <c r="L676" s="34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</row>
    <row r="677">
      <c r="A677" s="31"/>
      <c r="B677" s="31"/>
      <c r="C677" s="31"/>
      <c r="D677" s="31"/>
      <c r="E677" s="31"/>
      <c r="F677" s="31"/>
      <c r="G677" s="31"/>
      <c r="H677" s="31"/>
      <c r="I677" s="31"/>
      <c r="J677" s="34"/>
      <c r="K677" s="31"/>
      <c r="L677" s="34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</row>
    <row r="678">
      <c r="A678" s="31"/>
      <c r="B678" s="31"/>
      <c r="C678" s="31"/>
      <c r="D678" s="31"/>
      <c r="E678" s="31"/>
      <c r="F678" s="31"/>
      <c r="G678" s="31"/>
      <c r="H678" s="31"/>
      <c r="I678" s="31"/>
      <c r="J678" s="34"/>
      <c r="K678" s="31"/>
      <c r="L678" s="34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</row>
    <row r="679">
      <c r="A679" s="31"/>
      <c r="B679" s="31"/>
      <c r="C679" s="31"/>
      <c r="D679" s="31"/>
      <c r="E679" s="31"/>
      <c r="F679" s="31"/>
      <c r="G679" s="31"/>
      <c r="H679" s="31"/>
      <c r="I679" s="31"/>
      <c r="J679" s="34"/>
      <c r="K679" s="31"/>
      <c r="L679" s="34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</row>
    <row r="680">
      <c r="A680" s="31"/>
      <c r="B680" s="31"/>
      <c r="C680" s="31"/>
      <c r="D680" s="31"/>
      <c r="E680" s="31"/>
      <c r="F680" s="31"/>
      <c r="G680" s="31"/>
      <c r="H680" s="31"/>
      <c r="I680" s="31"/>
      <c r="J680" s="34"/>
      <c r="K680" s="31"/>
      <c r="L680" s="34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</row>
    <row r="681">
      <c r="A681" s="31"/>
      <c r="B681" s="31"/>
      <c r="C681" s="31"/>
      <c r="D681" s="31"/>
      <c r="E681" s="31"/>
      <c r="F681" s="31"/>
      <c r="G681" s="31"/>
      <c r="H681" s="31"/>
      <c r="I681" s="31"/>
      <c r="J681" s="34"/>
      <c r="K681" s="31"/>
      <c r="L681" s="34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</row>
    <row r="682">
      <c r="A682" s="31"/>
      <c r="B682" s="31"/>
      <c r="C682" s="31"/>
      <c r="D682" s="31"/>
      <c r="E682" s="31"/>
      <c r="F682" s="31"/>
      <c r="G682" s="31"/>
      <c r="H682" s="31"/>
      <c r="I682" s="31"/>
      <c r="J682" s="34"/>
      <c r="K682" s="31"/>
      <c r="L682" s="34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</row>
    <row r="683">
      <c r="A683" s="31"/>
      <c r="B683" s="31"/>
      <c r="C683" s="31"/>
      <c r="D683" s="31"/>
      <c r="E683" s="31"/>
      <c r="F683" s="31"/>
      <c r="G683" s="31"/>
      <c r="H683" s="31"/>
      <c r="I683" s="31"/>
      <c r="J683" s="34"/>
      <c r="K683" s="31"/>
      <c r="L683" s="34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</row>
    <row r="684">
      <c r="A684" s="31"/>
      <c r="B684" s="31"/>
      <c r="C684" s="31"/>
      <c r="D684" s="31"/>
      <c r="E684" s="31"/>
      <c r="F684" s="31"/>
      <c r="G684" s="31"/>
      <c r="H684" s="31"/>
      <c r="I684" s="31"/>
      <c r="J684" s="34"/>
      <c r="K684" s="31"/>
      <c r="L684" s="34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</row>
    <row r="685">
      <c r="A685" s="31"/>
      <c r="B685" s="31"/>
      <c r="C685" s="31"/>
      <c r="D685" s="31"/>
      <c r="E685" s="31"/>
      <c r="F685" s="31"/>
      <c r="G685" s="31"/>
      <c r="H685" s="31"/>
      <c r="I685" s="31"/>
      <c r="J685" s="34"/>
      <c r="K685" s="31"/>
      <c r="L685" s="34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</row>
    <row r="686">
      <c r="A686" s="31"/>
      <c r="B686" s="31"/>
      <c r="C686" s="31"/>
      <c r="D686" s="31"/>
      <c r="E686" s="31"/>
      <c r="F686" s="31"/>
      <c r="G686" s="31"/>
      <c r="H686" s="31"/>
      <c r="I686" s="31"/>
      <c r="J686" s="34"/>
      <c r="K686" s="31"/>
      <c r="L686" s="34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</row>
    <row r="687">
      <c r="A687" s="31"/>
      <c r="B687" s="31"/>
      <c r="C687" s="31"/>
      <c r="D687" s="31"/>
      <c r="E687" s="31"/>
      <c r="F687" s="31"/>
      <c r="G687" s="31"/>
      <c r="H687" s="31"/>
      <c r="I687" s="31"/>
      <c r="J687" s="34"/>
      <c r="K687" s="31"/>
      <c r="L687" s="34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</row>
    <row r="688">
      <c r="A688" s="31"/>
      <c r="B688" s="31"/>
      <c r="C688" s="31"/>
      <c r="D688" s="31"/>
      <c r="E688" s="31"/>
      <c r="F688" s="31"/>
      <c r="G688" s="31"/>
      <c r="H688" s="31"/>
      <c r="I688" s="31"/>
      <c r="J688" s="34"/>
      <c r="K688" s="31"/>
      <c r="L688" s="34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</row>
    <row r="689">
      <c r="A689" s="31"/>
      <c r="B689" s="31"/>
      <c r="C689" s="31"/>
      <c r="D689" s="31"/>
      <c r="E689" s="31"/>
      <c r="F689" s="31"/>
      <c r="G689" s="31"/>
      <c r="H689" s="31"/>
      <c r="I689" s="31"/>
      <c r="J689" s="34"/>
      <c r="K689" s="31"/>
      <c r="L689" s="34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</row>
    <row r="690">
      <c r="A690" s="31"/>
      <c r="B690" s="31"/>
      <c r="C690" s="31"/>
      <c r="D690" s="31"/>
      <c r="E690" s="31"/>
      <c r="F690" s="31"/>
      <c r="G690" s="31"/>
      <c r="H690" s="31"/>
      <c r="I690" s="31"/>
      <c r="J690" s="34"/>
      <c r="K690" s="31"/>
      <c r="L690" s="34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</row>
    <row r="691">
      <c r="A691" s="31"/>
      <c r="B691" s="31"/>
      <c r="C691" s="31"/>
      <c r="D691" s="31"/>
      <c r="E691" s="31"/>
      <c r="F691" s="31"/>
      <c r="G691" s="31"/>
      <c r="H691" s="31"/>
      <c r="I691" s="31"/>
      <c r="J691" s="34"/>
      <c r="K691" s="31"/>
      <c r="L691" s="34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</row>
    <row r="692">
      <c r="A692" s="31"/>
      <c r="B692" s="31"/>
      <c r="C692" s="31"/>
      <c r="D692" s="31"/>
      <c r="E692" s="31"/>
      <c r="F692" s="31"/>
      <c r="G692" s="31"/>
      <c r="H692" s="31"/>
      <c r="I692" s="31"/>
      <c r="J692" s="34"/>
      <c r="K692" s="31"/>
      <c r="L692" s="34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</row>
    <row r="693">
      <c r="A693" s="31"/>
      <c r="B693" s="31"/>
      <c r="C693" s="31"/>
      <c r="D693" s="31"/>
      <c r="E693" s="31"/>
      <c r="F693" s="31"/>
      <c r="G693" s="31"/>
      <c r="H693" s="31"/>
      <c r="I693" s="31"/>
      <c r="J693" s="34"/>
      <c r="K693" s="31"/>
      <c r="L693" s="34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</row>
    <row r="694">
      <c r="A694" s="31"/>
      <c r="B694" s="31"/>
      <c r="C694" s="31"/>
      <c r="D694" s="31"/>
      <c r="E694" s="31"/>
      <c r="F694" s="31"/>
      <c r="G694" s="31"/>
      <c r="H694" s="31"/>
      <c r="I694" s="31"/>
      <c r="J694" s="34"/>
      <c r="K694" s="31"/>
      <c r="L694" s="34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</row>
    <row r="695">
      <c r="A695" s="31"/>
      <c r="B695" s="31"/>
      <c r="C695" s="31"/>
      <c r="D695" s="31"/>
      <c r="E695" s="31"/>
      <c r="F695" s="31"/>
      <c r="G695" s="31"/>
      <c r="H695" s="31"/>
      <c r="I695" s="31"/>
      <c r="J695" s="34"/>
      <c r="K695" s="31"/>
      <c r="L695" s="34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</row>
    <row r="696">
      <c r="A696" s="31"/>
      <c r="B696" s="31"/>
      <c r="C696" s="31"/>
      <c r="D696" s="31"/>
      <c r="E696" s="31"/>
      <c r="F696" s="31"/>
      <c r="G696" s="31"/>
      <c r="H696" s="31"/>
      <c r="I696" s="31"/>
      <c r="J696" s="34"/>
      <c r="K696" s="31"/>
      <c r="L696" s="34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</row>
    <row r="697">
      <c r="A697" s="31"/>
      <c r="B697" s="31"/>
      <c r="C697" s="31"/>
      <c r="D697" s="31"/>
      <c r="E697" s="31"/>
      <c r="F697" s="31"/>
      <c r="G697" s="31"/>
      <c r="H697" s="31"/>
      <c r="I697" s="31"/>
      <c r="J697" s="34"/>
      <c r="K697" s="31"/>
      <c r="L697" s="34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</row>
    <row r="698">
      <c r="A698" s="31"/>
      <c r="B698" s="31"/>
      <c r="C698" s="31"/>
      <c r="D698" s="31"/>
      <c r="E698" s="31"/>
      <c r="F698" s="31"/>
      <c r="G698" s="31"/>
      <c r="H698" s="31"/>
      <c r="I698" s="31"/>
      <c r="J698" s="34"/>
      <c r="K698" s="31"/>
      <c r="L698" s="34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</row>
    <row r="699">
      <c r="A699" s="31"/>
      <c r="B699" s="31"/>
      <c r="C699" s="31"/>
      <c r="D699" s="31"/>
      <c r="E699" s="31"/>
      <c r="F699" s="31"/>
      <c r="G699" s="31"/>
      <c r="H699" s="31"/>
      <c r="I699" s="31"/>
      <c r="J699" s="34"/>
      <c r="K699" s="31"/>
      <c r="L699" s="34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</row>
    <row r="700">
      <c r="A700" s="31"/>
      <c r="B700" s="31"/>
      <c r="C700" s="31"/>
      <c r="D700" s="31"/>
      <c r="E700" s="31"/>
      <c r="F700" s="31"/>
      <c r="G700" s="31"/>
      <c r="H700" s="31"/>
      <c r="I700" s="31"/>
      <c r="J700" s="34"/>
      <c r="K700" s="31"/>
      <c r="L700" s="34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</row>
    <row r="701">
      <c r="A701" s="31"/>
      <c r="B701" s="31"/>
      <c r="C701" s="31"/>
      <c r="D701" s="31"/>
      <c r="E701" s="31"/>
      <c r="F701" s="31"/>
      <c r="G701" s="31"/>
      <c r="H701" s="31"/>
      <c r="I701" s="31"/>
      <c r="J701" s="34"/>
      <c r="K701" s="31"/>
      <c r="L701" s="34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</row>
    <row r="702">
      <c r="A702" s="31"/>
      <c r="B702" s="31"/>
      <c r="C702" s="31"/>
      <c r="D702" s="31"/>
      <c r="E702" s="31"/>
      <c r="F702" s="31"/>
      <c r="G702" s="31"/>
      <c r="H702" s="31"/>
      <c r="I702" s="31"/>
      <c r="J702" s="34"/>
      <c r="K702" s="31"/>
      <c r="L702" s="34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</row>
    <row r="703">
      <c r="A703" s="31"/>
      <c r="B703" s="31"/>
      <c r="C703" s="31"/>
      <c r="D703" s="31"/>
      <c r="E703" s="31"/>
      <c r="F703" s="31"/>
      <c r="G703" s="31"/>
      <c r="H703" s="31"/>
      <c r="I703" s="31"/>
      <c r="J703" s="34"/>
      <c r="K703" s="31"/>
      <c r="L703" s="34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</row>
    <row r="704">
      <c r="A704" s="31"/>
      <c r="B704" s="31"/>
      <c r="C704" s="31"/>
      <c r="D704" s="31"/>
      <c r="E704" s="31"/>
      <c r="F704" s="31"/>
      <c r="G704" s="31"/>
      <c r="H704" s="31"/>
      <c r="I704" s="31"/>
      <c r="J704" s="34"/>
      <c r="K704" s="31"/>
      <c r="L704" s="34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</row>
    <row r="705">
      <c r="A705" s="31"/>
      <c r="B705" s="31"/>
      <c r="C705" s="31"/>
      <c r="D705" s="31"/>
      <c r="E705" s="31"/>
      <c r="F705" s="31"/>
      <c r="G705" s="31"/>
      <c r="H705" s="31"/>
      <c r="I705" s="31"/>
      <c r="J705" s="34"/>
      <c r="K705" s="31"/>
      <c r="L705" s="34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</row>
    <row r="706">
      <c r="A706" s="31"/>
      <c r="B706" s="31"/>
      <c r="C706" s="31"/>
      <c r="D706" s="31"/>
      <c r="E706" s="31"/>
      <c r="F706" s="31"/>
      <c r="G706" s="31"/>
      <c r="H706" s="31"/>
      <c r="I706" s="31"/>
      <c r="J706" s="34"/>
      <c r="K706" s="31"/>
      <c r="L706" s="34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</row>
    <row r="707">
      <c r="A707" s="31"/>
      <c r="B707" s="31"/>
      <c r="C707" s="31"/>
      <c r="D707" s="31"/>
      <c r="E707" s="31"/>
      <c r="F707" s="31"/>
      <c r="G707" s="31"/>
      <c r="H707" s="31"/>
      <c r="I707" s="31"/>
      <c r="J707" s="34"/>
      <c r="K707" s="31"/>
      <c r="L707" s="34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</row>
    <row r="708">
      <c r="A708" s="31"/>
      <c r="B708" s="31"/>
      <c r="C708" s="31"/>
      <c r="D708" s="31"/>
      <c r="E708" s="31"/>
      <c r="F708" s="31"/>
      <c r="G708" s="31"/>
      <c r="H708" s="31"/>
      <c r="I708" s="31"/>
      <c r="J708" s="34"/>
      <c r="K708" s="31"/>
      <c r="L708" s="34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</row>
    <row r="709">
      <c r="A709" s="31"/>
      <c r="B709" s="31"/>
      <c r="C709" s="31"/>
      <c r="D709" s="31"/>
      <c r="E709" s="31"/>
      <c r="F709" s="31"/>
      <c r="G709" s="31"/>
      <c r="H709" s="31"/>
      <c r="I709" s="31"/>
      <c r="J709" s="34"/>
      <c r="K709" s="31"/>
      <c r="L709" s="34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</row>
    <row r="710">
      <c r="A710" s="31"/>
      <c r="B710" s="31"/>
      <c r="C710" s="31"/>
      <c r="D710" s="31"/>
      <c r="E710" s="31"/>
      <c r="F710" s="31"/>
      <c r="G710" s="31"/>
      <c r="H710" s="31"/>
      <c r="I710" s="31"/>
      <c r="J710" s="34"/>
      <c r="K710" s="31"/>
      <c r="L710" s="34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</row>
    <row r="711">
      <c r="A711" s="31"/>
      <c r="B711" s="31"/>
      <c r="C711" s="31"/>
      <c r="D711" s="31"/>
      <c r="E711" s="31"/>
      <c r="F711" s="31"/>
      <c r="G711" s="31"/>
      <c r="H711" s="31"/>
      <c r="I711" s="31"/>
      <c r="J711" s="34"/>
      <c r="K711" s="31"/>
      <c r="L711" s="34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</row>
    <row r="712">
      <c r="A712" s="31"/>
      <c r="B712" s="31"/>
      <c r="C712" s="31"/>
      <c r="D712" s="31"/>
      <c r="E712" s="31"/>
      <c r="F712" s="31"/>
      <c r="G712" s="31"/>
      <c r="H712" s="31"/>
      <c r="I712" s="31"/>
      <c r="J712" s="34"/>
      <c r="K712" s="31"/>
      <c r="L712" s="34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</row>
    <row r="713">
      <c r="A713" s="31"/>
      <c r="B713" s="31"/>
      <c r="C713" s="31"/>
      <c r="D713" s="31"/>
      <c r="E713" s="31"/>
      <c r="F713" s="31"/>
      <c r="G713" s="31"/>
      <c r="H713" s="31"/>
      <c r="I713" s="31"/>
      <c r="J713" s="34"/>
      <c r="K713" s="31"/>
      <c r="L713" s="34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</row>
    <row r="714">
      <c r="A714" s="31"/>
      <c r="B714" s="31"/>
      <c r="C714" s="31"/>
      <c r="D714" s="31"/>
      <c r="E714" s="31"/>
      <c r="F714" s="31"/>
      <c r="G714" s="31"/>
      <c r="H714" s="31"/>
      <c r="I714" s="31"/>
      <c r="J714" s="34"/>
      <c r="K714" s="31"/>
      <c r="L714" s="34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</row>
    <row r="715">
      <c r="A715" s="31"/>
      <c r="B715" s="31"/>
      <c r="C715" s="31"/>
      <c r="D715" s="31"/>
      <c r="E715" s="31"/>
      <c r="F715" s="31"/>
      <c r="G715" s="31"/>
      <c r="H715" s="31"/>
      <c r="I715" s="31"/>
      <c r="J715" s="34"/>
      <c r="K715" s="31"/>
      <c r="L715" s="34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</row>
    <row r="716">
      <c r="A716" s="31"/>
      <c r="B716" s="31"/>
      <c r="C716" s="31"/>
      <c r="D716" s="31"/>
      <c r="E716" s="31"/>
      <c r="F716" s="31"/>
      <c r="G716" s="31"/>
      <c r="H716" s="31"/>
      <c r="I716" s="31"/>
      <c r="J716" s="34"/>
      <c r="K716" s="31"/>
      <c r="L716" s="34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</row>
    <row r="717">
      <c r="A717" s="31"/>
      <c r="B717" s="31"/>
      <c r="C717" s="31"/>
      <c r="D717" s="31"/>
      <c r="E717" s="31"/>
      <c r="F717" s="31"/>
      <c r="G717" s="31"/>
      <c r="H717" s="31"/>
      <c r="I717" s="31"/>
      <c r="J717" s="34"/>
      <c r="K717" s="31"/>
      <c r="L717" s="34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</row>
    <row r="718">
      <c r="A718" s="31"/>
      <c r="B718" s="31"/>
      <c r="C718" s="31"/>
      <c r="D718" s="31"/>
      <c r="E718" s="31"/>
      <c r="F718" s="31"/>
      <c r="G718" s="31"/>
      <c r="H718" s="31"/>
      <c r="I718" s="31"/>
      <c r="J718" s="34"/>
      <c r="K718" s="31"/>
      <c r="L718" s="34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</row>
    <row r="719">
      <c r="A719" s="31"/>
      <c r="B719" s="31"/>
      <c r="C719" s="31"/>
      <c r="D719" s="31"/>
      <c r="E719" s="31"/>
      <c r="F719" s="31"/>
      <c r="G719" s="31"/>
      <c r="H719" s="31"/>
      <c r="I719" s="31"/>
      <c r="J719" s="34"/>
      <c r="K719" s="31"/>
      <c r="L719" s="34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</row>
    <row r="720">
      <c r="A720" s="31"/>
      <c r="B720" s="31"/>
      <c r="C720" s="31"/>
      <c r="D720" s="31"/>
      <c r="E720" s="31"/>
      <c r="F720" s="31"/>
      <c r="G720" s="31"/>
      <c r="H720" s="31"/>
      <c r="I720" s="31"/>
      <c r="J720" s="34"/>
      <c r="K720" s="31"/>
      <c r="L720" s="34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</row>
    <row r="721">
      <c r="A721" s="31"/>
      <c r="B721" s="31"/>
      <c r="C721" s="31"/>
      <c r="D721" s="31"/>
      <c r="E721" s="31"/>
      <c r="F721" s="31"/>
      <c r="G721" s="31"/>
      <c r="H721" s="31"/>
      <c r="I721" s="31"/>
      <c r="J721" s="34"/>
      <c r="K721" s="31"/>
      <c r="L721" s="34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</row>
    <row r="722">
      <c r="A722" s="31"/>
      <c r="B722" s="31"/>
      <c r="C722" s="31"/>
      <c r="D722" s="31"/>
      <c r="E722" s="31"/>
      <c r="F722" s="31"/>
      <c r="G722" s="31"/>
      <c r="H722" s="31"/>
      <c r="I722" s="31"/>
      <c r="J722" s="34"/>
      <c r="K722" s="31"/>
      <c r="L722" s="34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</row>
    <row r="723">
      <c r="A723" s="31"/>
      <c r="B723" s="31"/>
      <c r="C723" s="31"/>
      <c r="D723" s="31"/>
      <c r="E723" s="31"/>
      <c r="F723" s="31"/>
      <c r="G723" s="31"/>
      <c r="H723" s="31"/>
      <c r="I723" s="31"/>
      <c r="J723" s="34"/>
      <c r="K723" s="31"/>
      <c r="L723" s="34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</row>
    <row r="724">
      <c r="A724" s="31"/>
      <c r="B724" s="31"/>
      <c r="C724" s="31"/>
      <c r="D724" s="31"/>
      <c r="E724" s="31"/>
      <c r="F724" s="31"/>
      <c r="G724" s="31"/>
      <c r="H724" s="31"/>
      <c r="I724" s="31"/>
      <c r="J724" s="34"/>
      <c r="K724" s="31"/>
      <c r="L724" s="34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</row>
    <row r="725">
      <c r="A725" s="31"/>
      <c r="B725" s="31"/>
      <c r="C725" s="31"/>
      <c r="D725" s="31"/>
      <c r="E725" s="31"/>
      <c r="F725" s="31"/>
      <c r="G725" s="31"/>
      <c r="H725" s="31"/>
      <c r="I725" s="31"/>
      <c r="J725" s="34"/>
      <c r="K725" s="31"/>
      <c r="L725" s="34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</row>
    <row r="726">
      <c r="A726" s="31"/>
      <c r="B726" s="31"/>
      <c r="C726" s="31"/>
      <c r="D726" s="31"/>
      <c r="E726" s="31"/>
      <c r="F726" s="31"/>
      <c r="G726" s="31"/>
      <c r="H726" s="31"/>
      <c r="I726" s="31"/>
      <c r="J726" s="34"/>
      <c r="K726" s="31"/>
      <c r="L726" s="34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</row>
    <row r="727">
      <c r="A727" s="31"/>
      <c r="B727" s="31"/>
      <c r="C727" s="31"/>
      <c r="D727" s="31"/>
      <c r="E727" s="31"/>
      <c r="F727" s="31"/>
      <c r="G727" s="31"/>
      <c r="H727" s="31"/>
      <c r="I727" s="31"/>
      <c r="J727" s="34"/>
      <c r="K727" s="31"/>
      <c r="L727" s="34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</row>
    <row r="728">
      <c r="A728" s="31"/>
      <c r="B728" s="31"/>
      <c r="C728" s="31"/>
      <c r="D728" s="31"/>
      <c r="E728" s="31"/>
      <c r="F728" s="31"/>
      <c r="G728" s="31"/>
      <c r="H728" s="31"/>
      <c r="I728" s="31"/>
      <c r="J728" s="34"/>
      <c r="K728" s="31"/>
      <c r="L728" s="34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</row>
    <row r="729">
      <c r="A729" s="31"/>
      <c r="B729" s="31"/>
      <c r="C729" s="31"/>
      <c r="D729" s="31"/>
      <c r="E729" s="31"/>
      <c r="F729" s="31"/>
      <c r="G729" s="31"/>
      <c r="H729" s="31"/>
      <c r="I729" s="31"/>
      <c r="J729" s="34"/>
      <c r="K729" s="31"/>
      <c r="L729" s="34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</row>
    <row r="730">
      <c r="A730" s="31"/>
      <c r="B730" s="31"/>
      <c r="C730" s="31"/>
      <c r="D730" s="31"/>
      <c r="E730" s="31"/>
      <c r="F730" s="31"/>
      <c r="G730" s="31"/>
      <c r="H730" s="31"/>
      <c r="I730" s="31"/>
      <c r="J730" s="34"/>
      <c r="K730" s="31"/>
      <c r="L730" s="34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</row>
    <row r="731">
      <c r="A731" s="31"/>
      <c r="B731" s="31"/>
      <c r="C731" s="31"/>
      <c r="D731" s="31"/>
      <c r="E731" s="31"/>
      <c r="F731" s="31"/>
      <c r="G731" s="31"/>
      <c r="H731" s="31"/>
      <c r="I731" s="31"/>
      <c r="J731" s="34"/>
      <c r="K731" s="31"/>
      <c r="L731" s="34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</row>
    <row r="732">
      <c r="A732" s="31"/>
      <c r="B732" s="31"/>
      <c r="C732" s="31"/>
      <c r="D732" s="31"/>
      <c r="E732" s="31"/>
      <c r="F732" s="31"/>
      <c r="G732" s="31"/>
      <c r="H732" s="31"/>
      <c r="I732" s="31"/>
      <c r="J732" s="34"/>
      <c r="K732" s="31"/>
      <c r="L732" s="34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</row>
    <row r="733">
      <c r="A733" s="31"/>
      <c r="B733" s="31"/>
      <c r="C733" s="31"/>
      <c r="D733" s="31"/>
      <c r="E733" s="31"/>
      <c r="F733" s="31"/>
      <c r="G733" s="31"/>
      <c r="H733" s="31"/>
      <c r="I733" s="31"/>
      <c r="J733" s="34"/>
      <c r="K733" s="31"/>
      <c r="L733" s="34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</row>
    <row r="734">
      <c r="A734" s="31"/>
      <c r="B734" s="31"/>
      <c r="C734" s="31"/>
      <c r="D734" s="31"/>
      <c r="E734" s="31"/>
      <c r="F734" s="31"/>
      <c r="G734" s="31"/>
      <c r="H734" s="31"/>
      <c r="I734" s="31"/>
      <c r="J734" s="34"/>
      <c r="K734" s="31"/>
      <c r="L734" s="34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</row>
    <row r="735">
      <c r="A735" s="31"/>
      <c r="B735" s="31"/>
      <c r="C735" s="31"/>
      <c r="D735" s="31"/>
      <c r="E735" s="31"/>
      <c r="F735" s="31"/>
      <c r="G735" s="31"/>
      <c r="H735" s="31"/>
      <c r="I735" s="31"/>
      <c r="J735" s="34"/>
      <c r="K735" s="31"/>
      <c r="L735" s="34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</row>
    <row r="736">
      <c r="A736" s="31"/>
      <c r="B736" s="31"/>
      <c r="C736" s="31"/>
      <c r="D736" s="31"/>
      <c r="E736" s="31"/>
      <c r="F736" s="31"/>
      <c r="G736" s="31"/>
      <c r="H736" s="31"/>
      <c r="I736" s="31"/>
      <c r="J736" s="34"/>
      <c r="K736" s="31"/>
      <c r="L736" s="34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</row>
    <row r="737">
      <c r="A737" s="31"/>
      <c r="B737" s="31"/>
      <c r="C737" s="31"/>
      <c r="D737" s="31"/>
      <c r="E737" s="31"/>
      <c r="F737" s="31"/>
      <c r="G737" s="31"/>
      <c r="H737" s="31"/>
      <c r="I737" s="31"/>
      <c r="J737" s="34"/>
      <c r="K737" s="31"/>
      <c r="L737" s="34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</row>
    <row r="738">
      <c r="A738" s="31"/>
      <c r="B738" s="31"/>
      <c r="C738" s="31"/>
      <c r="D738" s="31"/>
      <c r="E738" s="31"/>
      <c r="F738" s="31"/>
      <c r="G738" s="31"/>
      <c r="H738" s="31"/>
      <c r="I738" s="31"/>
      <c r="J738" s="34"/>
      <c r="K738" s="31"/>
      <c r="L738" s="34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</row>
    <row r="739">
      <c r="A739" s="31"/>
      <c r="B739" s="31"/>
      <c r="C739" s="31"/>
      <c r="D739" s="31"/>
      <c r="E739" s="31"/>
      <c r="F739" s="31"/>
      <c r="G739" s="31"/>
      <c r="H739" s="31"/>
      <c r="I739" s="31"/>
      <c r="J739" s="34"/>
      <c r="K739" s="31"/>
      <c r="L739" s="34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</row>
    <row r="740">
      <c r="A740" s="31"/>
      <c r="B740" s="31"/>
      <c r="C740" s="31"/>
      <c r="D740" s="31"/>
      <c r="E740" s="31"/>
      <c r="F740" s="31"/>
      <c r="G740" s="31"/>
      <c r="H740" s="31"/>
      <c r="I740" s="31"/>
      <c r="J740" s="34"/>
      <c r="K740" s="31"/>
      <c r="L740" s="34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</row>
    <row r="741">
      <c r="A741" s="31"/>
      <c r="B741" s="31"/>
      <c r="C741" s="31"/>
      <c r="D741" s="31"/>
      <c r="E741" s="31"/>
      <c r="F741" s="31"/>
      <c r="G741" s="31"/>
      <c r="H741" s="31"/>
      <c r="I741" s="31"/>
      <c r="J741" s="34"/>
      <c r="K741" s="31"/>
      <c r="L741" s="34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</row>
    <row r="742">
      <c r="A742" s="31"/>
      <c r="B742" s="31"/>
      <c r="C742" s="31"/>
      <c r="D742" s="31"/>
      <c r="E742" s="31"/>
      <c r="F742" s="31"/>
      <c r="G742" s="31"/>
      <c r="H742" s="31"/>
      <c r="I742" s="31"/>
      <c r="J742" s="34"/>
      <c r="K742" s="31"/>
      <c r="L742" s="34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</row>
    <row r="743">
      <c r="A743" s="31"/>
      <c r="B743" s="31"/>
      <c r="C743" s="31"/>
      <c r="D743" s="31"/>
      <c r="E743" s="31"/>
      <c r="F743" s="31"/>
      <c r="G743" s="31"/>
      <c r="H743" s="31"/>
      <c r="I743" s="31"/>
      <c r="J743" s="34"/>
      <c r="K743" s="31"/>
      <c r="L743" s="34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</row>
    <row r="744">
      <c r="A744" s="31"/>
      <c r="B744" s="31"/>
      <c r="C744" s="31"/>
      <c r="D744" s="31"/>
      <c r="E744" s="31"/>
      <c r="F744" s="31"/>
      <c r="G744" s="31"/>
      <c r="H744" s="31"/>
      <c r="I744" s="31"/>
      <c r="J744" s="34"/>
      <c r="K744" s="31"/>
      <c r="L744" s="34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</row>
    <row r="745">
      <c r="A745" s="31"/>
      <c r="B745" s="31"/>
      <c r="C745" s="31"/>
      <c r="D745" s="31"/>
      <c r="E745" s="31"/>
      <c r="F745" s="31"/>
      <c r="G745" s="31"/>
      <c r="H745" s="31"/>
      <c r="I745" s="31"/>
      <c r="J745" s="34"/>
      <c r="K745" s="31"/>
      <c r="L745" s="34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</row>
    <row r="746">
      <c r="A746" s="31"/>
      <c r="B746" s="31"/>
      <c r="C746" s="31"/>
      <c r="D746" s="31"/>
      <c r="E746" s="31"/>
      <c r="F746" s="31"/>
      <c r="G746" s="31"/>
      <c r="H746" s="31"/>
      <c r="I746" s="31"/>
      <c r="J746" s="34"/>
      <c r="K746" s="31"/>
      <c r="L746" s="34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</row>
    <row r="747">
      <c r="A747" s="31"/>
      <c r="B747" s="31"/>
      <c r="C747" s="31"/>
      <c r="D747" s="31"/>
      <c r="E747" s="31"/>
      <c r="F747" s="31"/>
      <c r="G747" s="31"/>
      <c r="H747" s="31"/>
      <c r="I747" s="31"/>
      <c r="J747" s="34"/>
      <c r="K747" s="31"/>
      <c r="L747" s="34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</row>
    <row r="748">
      <c r="A748" s="31"/>
      <c r="B748" s="31"/>
      <c r="C748" s="31"/>
      <c r="D748" s="31"/>
      <c r="E748" s="31"/>
      <c r="F748" s="31"/>
      <c r="G748" s="31"/>
      <c r="H748" s="31"/>
      <c r="I748" s="31"/>
      <c r="J748" s="34"/>
      <c r="K748" s="31"/>
      <c r="L748" s="34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</row>
    <row r="749">
      <c r="A749" s="31"/>
      <c r="B749" s="31"/>
      <c r="C749" s="31"/>
      <c r="D749" s="31"/>
      <c r="E749" s="31"/>
      <c r="F749" s="31"/>
      <c r="G749" s="31"/>
      <c r="H749" s="31"/>
      <c r="I749" s="31"/>
      <c r="J749" s="34"/>
      <c r="K749" s="31"/>
      <c r="L749" s="34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</row>
    <row r="750">
      <c r="A750" s="31"/>
      <c r="B750" s="31"/>
      <c r="C750" s="31"/>
      <c r="D750" s="31"/>
      <c r="E750" s="31"/>
      <c r="F750" s="31"/>
      <c r="G750" s="31"/>
      <c r="H750" s="31"/>
      <c r="I750" s="31"/>
      <c r="J750" s="34"/>
      <c r="K750" s="31"/>
      <c r="L750" s="34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</row>
    <row r="751">
      <c r="A751" s="31"/>
      <c r="B751" s="31"/>
      <c r="C751" s="31"/>
      <c r="D751" s="31"/>
      <c r="E751" s="31"/>
      <c r="F751" s="31"/>
      <c r="G751" s="31"/>
      <c r="H751" s="31"/>
      <c r="I751" s="31"/>
      <c r="J751" s="34"/>
      <c r="K751" s="31"/>
      <c r="L751" s="34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</row>
    <row r="752">
      <c r="A752" s="31"/>
      <c r="B752" s="31"/>
      <c r="C752" s="31"/>
      <c r="D752" s="31"/>
      <c r="E752" s="31"/>
      <c r="F752" s="31"/>
      <c r="G752" s="31"/>
      <c r="H752" s="31"/>
      <c r="I752" s="31"/>
      <c r="J752" s="34"/>
      <c r="K752" s="31"/>
      <c r="L752" s="34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</row>
    <row r="753">
      <c r="A753" s="31"/>
      <c r="B753" s="31"/>
      <c r="C753" s="31"/>
      <c r="D753" s="31"/>
      <c r="E753" s="31"/>
      <c r="F753" s="31"/>
      <c r="G753" s="31"/>
      <c r="H753" s="31"/>
      <c r="I753" s="31"/>
      <c r="J753" s="34"/>
      <c r="K753" s="31"/>
      <c r="L753" s="34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</row>
    <row r="754">
      <c r="A754" s="31"/>
      <c r="B754" s="31"/>
      <c r="C754" s="31"/>
      <c r="D754" s="31"/>
      <c r="E754" s="31"/>
      <c r="F754" s="31"/>
      <c r="G754" s="31"/>
      <c r="H754" s="31"/>
      <c r="I754" s="31"/>
      <c r="J754" s="34"/>
      <c r="K754" s="31"/>
      <c r="L754" s="34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</row>
    <row r="755">
      <c r="A755" s="31"/>
      <c r="B755" s="31"/>
      <c r="C755" s="31"/>
      <c r="D755" s="31"/>
      <c r="E755" s="31"/>
      <c r="F755" s="31"/>
      <c r="G755" s="31"/>
      <c r="H755" s="31"/>
      <c r="I755" s="31"/>
      <c r="J755" s="34"/>
      <c r="K755" s="31"/>
      <c r="L755" s="34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</row>
    <row r="756">
      <c r="A756" s="31"/>
      <c r="B756" s="31"/>
      <c r="C756" s="31"/>
      <c r="D756" s="31"/>
      <c r="E756" s="31"/>
      <c r="F756" s="31"/>
      <c r="G756" s="31"/>
      <c r="H756" s="31"/>
      <c r="I756" s="31"/>
      <c r="J756" s="34"/>
      <c r="K756" s="31"/>
      <c r="L756" s="34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</row>
    <row r="757">
      <c r="A757" s="31"/>
      <c r="B757" s="31"/>
      <c r="C757" s="31"/>
      <c r="D757" s="31"/>
      <c r="E757" s="31"/>
      <c r="F757" s="31"/>
      <c r="G757" s="31"/>
      <c r="H757" s="31"/>
      <c r="I757" s="31"/>
      <c r="J757" s="34"/>
      <c r="K757" s="31"/>
      <c r="L757" s="34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</row>
    <row r="758">
      <c r="A758" s="31"/>
      <c r="B758" s="31"/>
      <c r="C758" s="31"/>
      <c r="D758" s="31"/>
      <c r="E758" s="31"/>
      <c r="F758" s="31"/>
      <c r="G758" s="31"/>
      <c r="H758" s="31"/>
      <c r="I758" s="31"/>
      <c r="J758" s="34"/>
      <c r="K758" s="31"/>
      <c r="L758" s="34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</row>
    <row r="759">
      <c r="A759" s="31"/>
      <c r="B759" s="31"/>
      <c r="C759" s="31"/>
      <c r="D759" s="31"/>
      <c r="E759" s="31"/>
      <c r="F759" s="31"/>
      <c r="G759" s="31"/>
      <c r="H759" s="31"/>
      <c r="I759" s="31"/>
      <c r="J759" s="34"/>
      <c r="K759" s="31"/>
      <c r="L759" s="34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</row>
    <row r="760">
      <c r="A760" s="31"/>
      <c r="B760" s="31"/>
      <c r="C760" s="31"/>
      <c r="D760" s="31"/>
      <c r="E760" s="31"/>
      <c r="F760" s="31"/>
      <c r="G760" s="31"/>
      <c r="H760" s="31"/>
      <c r="I760" s="31"/>
      <c r="J760" s="34"/>
      <c r="K760" s="31"/>
      <c r="L760" s="34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</row>
    <row r="761">
      <c r="A761" s="31"/>
      <c r="B761" s="31"/>
      <c r="C761" s="31"/>
      <c r="D761" s="31"/>
      <c r="E761" s="31"/>
      <c r="F761" s="31"/>
      <c r="G761" s="31"/>
      <c r="H761" s="31"/>
      <c r="I761" s="31"/>
      <c r="J761" s="34"/>
      <c r="K761" s="31"/>
      <c r="L761" s="34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</row>
    <row r="762">
      <c r="A762" s="31"/>
      <c r="B762" s="31"/>
      <c r="C762" s="31"/>
      <c r="D762" s="31"/>
      <c r="E762" s="31"/>
      <c r="F762" s="31"/>
      <c r="G762" s="31"/>
      <c r="H762" s="31"/>
      <c r="I762" s="31"/>
      <c r="J762" s="34"/>
      <c r="K762" s="31"/>
      <c r="L762" s="34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</row>
    <row r="763">
      <c r="A763" s="31"/>
      <c r="B763" s="31"/>
      <c r="C763" s="31"/>
      <c r="D763" s="31"/>
      <c r="E763" s="31"/>
      <c r="F763" s="31"/>
      <c r="G763" s="31"/>
      <c r="H763" s="31"/>
      <c r="I763" s="31"/>
      <c r="J763" s="34"/>
      <c r="K763" s="31"/>
      <c r="L763" s="34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</row>
    <row r="764">
      <c r="A764" s="31"/>
      <c r="B764" s="31"/>
      <c r="C764" s="31"/>
      <c r="D764" s="31"/>
      <c r="E764" s="31"/>
      <c r="F764" s="31"/>
      <c r="G764" s="31"/>
      <c r="H764" s="31"/>
      <c r="I764" s="31"/>
      <c r="J764" s="34"/>
      <c r="K764" s="31"/>
      <c r="L764" s="34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</row>
    <row r="765">
      <c r="A765" s="31"/>
      <c r="B765" s="31"/>
      <c r="C765" s="31"/>
      <c r="D765" s="31"/>
      <c r="E765" s="31"/>
      <c r="F765" s="31"/>
      <c r="G765" s="31"/>
      <c r="H765" s="31"/>
      <c r="I765" s="31"/>
      <c r="J765" s="34"/>
      <c r="K765" s="31"/>
      <c r="L765" s="34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</row>
    <row r="766">
      <c r="A766" s="31"/>
      <c r="B766" s="31"/>
      <c r="C766" s="31"/>
      <c r="D766" s="31"/>
      <c r="E766" s="31"/>
      <c r="F766" s="31"/>
      <c r="G766" s="31"/>
      <c r="H766" s="31"/>
      <c r="I766" s="31"/>
      <c r="J766" s="34"/>
      <c r="K766" s="31"/>
      <c r="L766" s="34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</row>
    <row r="767">
      <c r="A767" s="31"/>
      <c r="B767" s="31"/>
      <c r="C767" s="31"/>
      <c r="D767" s="31"/>
      <c r="E767" s="31"/>
      <c r="F767" s="31"/>
      <c r="G767" s="31"/>
      <c r="H767" s="31"/>
      <c r="I767" s="31"/>
      <c r="J767" s="34"/>
      <c r="K767" s="31"/>
      <c r="L767" s="34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</row>
    <row r="768">
      <c r="A768" s="31"/>
      <c r="B768" s="31"/>
      <c r="C768" s="31"/>
      <c r="D768" s="31"/>
      <c r="E768" s="31"/>
      <c r="F768" s="31"/>
      <c r="G768" s="31"/>
      <c r="H768" s="31"/>
      <c r="I768" s="31"/>
      <c r="J768" s="34"/>
      <c r="K768" s="31"/>
      <c r="L768" s="34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</row>
    <row r="769">
      <c r="A769" s="31"/>
      <c r="B769" s="31"/>
      <c r="C769" s="31"/>
      <c r="D769" s="31"/>
      <c r="E769" s="31"/>
      <c r="F769" s="31"/>
      <c r="G769" s="31"/>
      <c r="H769" s="31"/>
      <c r="I769" s="31"/>
      <c r="J769" s="34"/>
      <c r="K769" s="31"/>
      <c r="L769" s="34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</row>
    <row r="770">
      <c r="A770" s="31"/>
      <c r="B770" s="31"/>
      <c r="C770" s="31"/>
      <c r="D770" s="31"/>
      <c r="E770" s="31"/>
      <c r="F770" s="31"/>
      <c r="G770" s="31"/>
      <c r="H770" s="31"/>
      <c r="I770" s="31"/>
      <c r="J770" s="34"/>
      <c r="K770" s="31"/>
      <c r="L770" s="34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</row>
    <row r="771">
      <c r="A771" s="31"/>
      <c r="B771" s="31"/>
      <c r="C771" s="31"/>
      <c r="D771" s="31"/>
      <c r="E771" s="31"/>
      <c r="F771" s="31"/>
      <c r="G771" s="31"/>
      <c r="H771" s="31"/>
      <c r="I771" s="31"/>
      <c r="J771" s="34"/>
      <c r="K771" s="31"/>
      <c r="L771" s="34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</row>
    <row r="772">
      <c r="A772" s="31"/>
      <c r="B772" s="31"/>
      <c r="C772" s="31"/>
      <c r="D772" s="31"/>
      <c r="E772" s="31"/>
      <c r="F772" s="31"/>
      <c r="G772" s="31"/>
      <c r="H772" s="31"/>
      <c r="I772" s="31"/>
      <c r="J772" s="34"/>
      <c r="K772" s="31"/>
      <c r="L772" s="34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</row>
    <row r="773">
      <c r="A773" s="31"/>
      <c r="B773" s="31"/>
      <c r="C773" s="31"/>
      <c r="D773" s="31"/>
      <c r="E773" s="31"/>
      <c r="F773" s="31"/>
      <c r="G773" s="31"/>
      <c r="H773" s="31"/>
      <c r="I773" s="31"/>
      <c r="J773" s="34"/>
      <c r="K773" s="31"/>
      <c r="L773" s="34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</row>
    <row r="774">
      <c r="A774" s="31"/>
      <c r="B774" s="31"/>
      <c r="C774" s="31"/>
      <c r="D774" s="31"/>
      <c r="E774" s="31"/>
      <c r="F774" s="31"/>
      <c r="G774" s="31"/>
      <c r="H774" s="31"/>
      <c r="I774" s="31"/>
      <c r="J774" s="34"/>
      <c r="K774" s="31"/>
      <c r="L774" s="34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</row>
    <row r="775">
      <c r="A775" s="31"/>
      <c r="B775" s="31"/>
      <c r="C775" s="31"/>
      <c r="D775" s="31"/>
      <c r="E775" s="31"/>
      <c r="F775" s="31"/>
      <c r="G775" s="31"/>
      <c r="H775" s="31"/>
      <c r="I775" s="31"/>
      <c r="J775" s="34"/>
      <c r="K775" s="31"/>
      <c r="L775" s="34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</row>
    <row r="776">
      <c r="A776" s="31"/>
      <c r="B776" s="31"/>
      <c r="C776" s="31"/>
      <c r="D776" s="31"/>
      <c r="E776" s="31"/>
      <c r="F776" s="31"/>
      <c r="G776" s="31"/>
      <c r="H776" s="31"/>
      <c r="I776" s="31"/>
      <c r="J776" s="34"/>
      <c r="K776" s="31"/>
      <c r="L776" s="34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</row>
    <row r="777">
      <c r="A777" s="31"/>
      <c r="B777" s="31"/>
      <c r="C777" s="31"/>
      <c r="D777" s="31"/>
      <c r="E777" s="31"/>
      <c r="F777" s="31"/>
      <c r="G777" s="31"/>
      <c r="H777" s="31"/>
      <c r="I777" s="31"/>
      <c r="J777" s="34"/>
      <c r="K777" s="31"/>
      <c r="L777" s="34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</row>
    <row r="778">
      <c r="A778" s="31"/>
      <c r="B778" s="31"/>
      <c r="C778" s="31"/>
      <c r="D778" s="31"/>
      <c r="E778" s="31"/>
      <c r="F778" s="31"/>
      <c r="G778" s="31"/>
      <c r="H778" s="31"/>
      <c r="I778" s="31"/>
      <c r="J778" s="34"/>
      <c r="K778" s="31"/>
      <c r="L778" s="34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</row>
    <row r="779">
      <c r="A779" s="31"/>
      <c r="B779" s="31"/>
      <c r="C779" s="31"/>
      <c r="D779" s="31"/>
      <c r="E779" s="31"/>
      <c r="F779" s="31"/>
      <c r="G779" s="31"/>
      <c r="H779" s="31"/>
      <c r="I779" s="31"/>
      <c r="J779" s="34"/>
      <c r="K779" s="31"/>
      <c r="L779" s="34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</row>
    <row r="780">
      <c r="A780" s="31"/>
      <c r="B780" s="31"/>
      <c r="C780" s="31"/>
      <c r="D780" s="31"/>
      <c r="E780" s="31"/>
      <c r="F780" s="31"/>
      <c r="G780" s="31"/>
      <c r="H780" s="31"/>
      <c r="I780" s="31"/>
      <c r="J780" s="34"/>
      <c r="K780" s="31"/>
      <c r="L780" s="34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</row>
    <row r="781">
      <c r="A781" s="31"/>
      <c r="B781" s="31"/>
      <c r="C781" s="31"/>
      <c r="D781" s="31"/>
      <c r="E781" s="31"/>
      <c r="F781" s="31"/>
      <c r="G781" s="31"/>
      <c r="H781" s="31"/>
      <c r="I781" s="31"/>
      <c r="J781" s="34"/>
      <c r="K781" s="31"/>
      <c r="L781" s="34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</row>
    <row r="782">
      <c r="A782" s="31"/>
      <c r="B782" s="31"/>
      <c r="C782" s="31"/>
      <c r="D782" s="31"/>
      <c r="E782" s="31"/>
      <c r="F782" s="31"/>
      <c r="G782" s="31"/>
      <c r="H782" s="31"/>
      <c r="I782" s="31"/>
      <c r="J782" s="34"/>
      <c r="K782" s="31"/>
      <c r="L782" s="34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</row>
    <row r="783">
      <c r="A783" s="31"/>
      <c r="B783" s="31"/>
      <c r="C783" s="31"/>
      <c r="D783" s="31"/>
      <c r="E783" s="31"/>
      <c r="F783" s="31"/>
      <c r="G783" s="31"/>
      <c r="H783" s="31"/>
      <c r="I783" s="31"/>
      <c r="J783" s="34"/>
      <c r="K783" s="31"/>
      <c r="L783" s="34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</row>
    <row r="784">
      <c r="A784" s="31"/>
      <c r="B784" s="31"/>
      <c r="C784" s="31"/>
      <c r="D784" s="31"/>
      <c r="E784" s="31"/>
      <c r="F784" s="31"/>
      <c r="G784" s="31"/>
      <c r="H784" s="31"/>
      <c r="I784" s="31"/>
      <c r="J784" s="34"/>
      <c r="K784" s="31"/>
      <c r="L784" s="34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</row>
    <row r="785">
      <c r="A785" s="31"/>
      <c r="B785" s="31"/>
      <c r="C785" s="31"/>
      <c r="D785" s="31"/>
      <c r="E785" s="31"/>
      <c r="F785" s="31"/>
      <c r="G785" s="31"/>
      <c r="H785" s="31"/>
      <c r="I785" s="31"/>
      <c r="J785" s="34"/>
      <c r="K785" s="31"/>
      <c r="L785" s="34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</row>
    <row r="786">
      <c r="A786" s="31"/>
      <c r="B786" s="31"/>
      <c r="C786" s="31"/>
      <c r="D786" s="31"/>
      <c r="E786" s="31"/>
      <c r="F786" s="31"/>
      <c r="G786" s="31"/>
      <c r="H786" s="31"/>
      <c r="I786" s="31"/>
      <c r="J786" s="34"/>
      <c r="K786" s="31"/>
      <c r="L786" s="34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</row>
    <row r="787">
      <c r="A787" s="31"/>
      <c r="B787" s="31"/>
      <c r="C787" s="31"/>
      <c r="D787" s="31"/>
      <c r="E787" s="31"/>
      <c r="F787" s="31"/>
      <c r="G787" s="31"/>
      <c r="H787" s="31"/>
      <c r="I787" s="31"/>
      <c r="J787" s="34"/>
      <c r="K787" s="31"/>
      <c r="L787" s="34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</row>
    <row r="788">
      <c r="A788" s="31"/>
      <c r="B788" s="31"/>
      <c r="C788" s="31"/>
      <c r="D788" s="31"/>
      <c r="E788" s="31"/>
      <c r="F788" s="31"/>
      <c r="G788" s="31"/>
      <c r="H788" s="31"/>
      <c r="I788" s="31"/>
      <c r="J788" s="34"/>
      <c r="K788" s="31"/>
      <c r="L788" s="34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</row>
    <row r="789">
      <c r="A789" s="31"/>
      <c r="B789" s="31"/>
      <c r="C789" s="31"/>
      <c r="D789" s="31"/>
      <c r="E789" s="31"/>
      <c r="F789" s="31"/>
      <c r="G789" s="31"/>
      <c r="H789" s="31"/>
      <c r="I789" s="31"/>
      <c r="J789" s="34"/>
      <c r="K789" s="31"/>
      <c r="L789" s="34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</row>
    <row r="790">
      <c r="A790" s="31"/>
      <c r="B790" s="31"/>
      <c r="C790" s="31"/>
      <c r="D790" s="31"/>
      <c r="E790" s="31"/>
      <c r="F790" s="31"/>
      <c r="G790" s="31"/>
      <c r="H790" s="31"/>
      <c r="I790" s="31"/>
      <c r="J790" s="34"/>
      <c r="K790" s="31"/>
      <c r="L790" s="34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</row>
    <row r="791">
      <c r="A791" s="31"/>
      <c r="B791" s="31"/>
      <c r="C791" s="31"/>
      <c r="D791" s="31"/>
      <c r="E791" s="31"/>
      <c r="F791" s="31"/>
      <c r="G791" s="31"/>
      <c r="H791" s="31"/>
      <c r="I791" s="31"/>
      <c r="J791" s="34"/>
      <c r="K791" s="31"/>
      <c r="L791" s="34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</row>
    <row r="792">
      <c r="A792" s="31"/>
      <c r="B792" s="31"/>
      <c r="C792" s="31"/>
      <c r="D792" s="31"/>
      <c r="E792" s="31"/>
      <c r="F792" s="31"/>
      <c r="G792" s="31"/>
      <c r="H792" s="31"/>
      <c r="I792" s="31"/>
      <c r="J792" s="34"/>
      <c r="K792" s="31"/>
      <c r="L792" s="34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</row>
    <row r="793">
      <c r="A793" s="31"/>
      <c r="B793" s="31"/>
      <c r="C793" s="31"/>
      <c r="D793" s="31"/>
      <c r="E793" s="31"/>
      <c r="F793" s="31"/>
      <c r="G793" s="31"/>
      <c r="H793" s="31"/>
      <c r="I793" s="31"/>
      <c r="J793" s="34"/>
      <c r="K793" s="31"/>
      <c r="L793" s="34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</row>
    <row r="794">
      <c r="A794" s="31"/>
      <c r="B794" s="31"/>
      <c r="C794" s="31"/>
      <c r="D794" s="31"/>
      <c r="E794" s="31"/>
      <c r="F794" s="31"/>
      <c r="G794" s="31"/>
      <c r="H794" s="31"/>
      <c r="I794" s="31"/>
      <c r="J794" s="34"/>
      <c r="K794" s="31"/>
      <c r="L794" s="34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</row>
    <row r="795">
      <c r="A795" s="31"/>
      <c r="B795" s="31"/>
      <c r="C795" s="31"/>
      <c r="D795" s="31"/>
      <c r="E795" s="31"/>
      <c r="F795" s="31"/>
      <c r="G795" s="31"/>
      <c r="H795" s="31"/>
      <c r="I795" s="31"/>
      <c r="J795" s="34"/>
      <c r="K795" s="31"/>
      <c r="L795" s="34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</row>
    <row r="796">
      <c r="A796" s="31"/>
      <c r="B796" s="31"/>
      <c r="C796" s="31"/>
      <c r="D796" s="31"/>
      <c r="E796" s="31"/>
      <c r="F796" s="31"/>
      <c r="G796" s="31"/>
      <c r="H796" s="31"/>
      <c r="I796" s="31"/>
      <c r="J796" s="34"/>
      <c r="K796" s="31"/>
      <c r="L796" s="34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</row>
    <row r="797">
      <c r="A797" s="31"/>
      <c r="B797" s="31"/>
      <c r="C797" s="31"/>
      <c r="D797" s="31"/>
      <c r="E797" s="31"/>
      <c r="F797" s="31"/>
      <c r="G797" s="31"/>
      <c r="H797" s="31"/>
      <c r="I797" s="31"/>
      <c r="J797" s="34"/>
      <c r="K797" s="31"/>
      <c r="L797" s="34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</row>
    <row r="798">
      <c r="A798" s="31"/>
      <c r="B798" s="31"/>
      <c r="C798" s="31"/>
      <c r="D798" s="31"/>
      <c r="E798" s="31"/>
      <c r="F798" s="31"/>
      <c r="G798" s="31"/>
      <c r="H798" s="31"/>
      <c r="I798" s="31"/>
      <c r="J798" s="34"/>
      <c r="K798" s="31"/>
      <c r="L798" s="34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</row>
    <row r="799">
      <c r="A799" s="31"/>
      <c r="B799" s="31"/>
      <c r="C799" s="31"/>
      <c r="D799" s="31"/>
      <c r="E799" s="31"/>
      <c r="F799" s="31"/>
      <c r="G799" s="31"/>
      <c r="H799" s="31"/>
      <c r="I799" s="31"/>
      <c r="J799" s="34"/>
      <c r="K799" s="31"/>
      <c r="L799" s="34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</row>
    <row r="800">
      <c r="A800" s="31"/>
      <c r="B800" s="31"/>
      <c r="C800" s="31"/>
      <c r="D800" s="31"/>
      <c r="E800" s="31"/>
      <c r="F800" s="31"/>
      <c r="G800" s="31"/>
      <c r="H800" s="31"/>
      <c r="I800" s="31"/>
      <c r="J800" s="34"/>
      <c r="K800" s="31"/>
      <c r="L800" s="34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</row>
    <row r="801">
      <c r="A801" s="31"/>
      <c r="B801" s="31"/>
      <c r="C801" s="31"/>
      <c r="D801" s="31"/>
      <c r="E801" s="31"/>
      <c r="F801" s="31"/>
      <c r="G801" s="31"/>
      <c r="H801" s="31"/>
      <c r="I801" s="31"/>
      <c r="J801" s="34"/>
      <c r="K801" s="31"/>
      <c r="L801" s="34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</row>
    <row r="802">
      <c r="A802" s="31"/>
      <c r="B802" s="31"/>
      <c r="C802" s="31"/>
      <c r="D802" s="31"/>
      <c r="E802" s="31"/>
      <c r="F802" s="31"/>
      <c r="G802" s="31"/>
      <c r="H802" s="31"/>
      <c r="I802" s="31"/>
      <c r="J802" s="34"/>
      <c r="K802" s="31"/>
      <c r="L802" s="34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</row>
    <row r="803">
      <c r="A803" s="31"/>
      <c r="B803" s="31"/>
      <c r="C803" s="31"/>
      <c r="D803" s="31"/>
      <c r="E803" s="31"/>
      <c r="F803" s="31"/>
      <c r="G803" s="31"/>
      <c r="H803" s="31"/>
      <c r="I803" s="31"/>
      <c r="J803" s="34"/>
      <c r="K803" s="31"/>
      <c r="L803" s="34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</row>
    <row r="804">
      <c r="A804" s="31"/>
      <c r="B804" s="31"/>
      <c r="C804" s="31"/>
      <c r="D804" s="31"/>
      <c r="E804" s="31"/>
      <c r="F804" s="31"/>
      <c r="G804" s="31"/>
      <c r="H804" s="31"/>
      <c r="I804" s="31"/>
      <c r="J804" s="34"/>
      <c r="K804" s="31"/>
      <c r="L804" s="34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</row>
    <row r="805">
      <c r="A805" s="31"/>
      <c r="B805" s="31"/>
      <c r="C805" s="31"/>
      <c r="D805" s="31"/>
      <c r="E805" s="31"/>
      <c r="F805" s="31"/>
      <c r="G805" s="31"/>
      <c r="H805" s="31"/>
      <c r="I805" s="31"/>
      <c r="J805" s="34"/>
      <c r="K805" s="31"/>
      <c r="L805" s="34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</row>
    <row r="806">
      <c r="A806" s="31"/>
      <c r="B806" s="31"/>
      <c r="C806" s="31"/>
      <c r="D806" s="31"/>
      <c r="E806" s="31"/>
      <c r="F806" s="31"/>
      <c r="G806" s="31"/>
      <c r="H806" s="31"/>
      <c r="I806" s="31"/>
      <c r="J806" s="34"/>
      <c r="K806" s="31"/>
      <c r="L806" s="34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</row>
    <row r="807">
      <c r="A807" s="31"/>
      <c r="B807" s="31"/>
      <c r="C807" s="31"/>
      <c r="D807" s="31"/>
      <c r="E807" s="31"/>
      <c r="F807" s="31"/>
      <c r="G807" s="31"/>
      <c r="H807" s="31"/>
      <c r="I807" s="31"/>
      <c r="J807" s="34"/>
      <c r="K807" s="31"/>
      <c r="L807" s="34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</row>
    <row r="808">
      <c r="A808" s="31"/>
      <c r="B808" s="31"/>
      <c r="C808" s="31"/>
      <c r="D808" s="31"/>
      <c r="E808" s="31"/>
      <c r="F808" s="31"/>
      <c r="G808" s="31"/>
      <c r="H808" s="31"/>
      <c r="I808" s="31"/>
      <c r="J808" s="34"/>
      <c r="K808" s="31"/>
      <c r="L808" s="34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</row>
    <row r="809">
      <c r="A809" s="31"/>
      <c r="B809" s="31"/>
      <c r="C809" s="31"/>
      <c r="D809" s="31"/>
      <c r="E809" s="31"/>
      <c r="F809" s="31"/>
      <c r="G809" s="31"/>
      <c r="H809" s="31"/>
      <c r="I809" s="31"/>
      <c r="J809" s="34"/>
      <c r="K809" s="31"/>
      <c r="L809" s="34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</row>
    <row r="810">
      <c r="A810" s="31"/>
      <c r="B810" s="31"/>
      <c r="C810" s="31"/>
      <c r="D810" s="31"/>
      <c r="E810" s="31"/>
      <c r="F810" s="31"/>
      <c r="G810" s="31"/>
      <c r="H810" s="31"/>
      <c r="I810" s="31"/>
      <c r="J810" s="34"/>
      <c r="K810" s="31"/>
      <c r="L810" s="34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</row>
    <row r="811">
      <c r="A811" s="31"/>
      <c r="B811" s="31"/>
      <c r="C811" s="31"/>
      <c r="D811" s="31"/>
      <c r="E811" s="31"/>
      <c r="F811" s="31"/>
      <c r="G811" s="31"/>
      <c r="H811" s="31"/>
      <c r="I811" s="31"/>
      <c r="J811" s="34"/>
      <c r="K811" s="31"/>
      <c r="L811" s="34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</row>
    <row r="812">
      <c r="A812" s="31"/>
      <c r="B812" s="31"/>
      <c r="C812" s="31"/>
      <c r="D812" s="31"/>
      <c r="E812" s="31"/>
      <c r="F812" s="31"/>
      <c r="G812" s="31"/>
      <c r="H812" s="31"/>
      <c r="I812" s="31"/>
      <c r="J812" s="34"/>
      <c r="K812" s="31"/>
      <c r="L812" s="34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</row>
    <row r="813">
      <c r="A813" s="31"/>
      <c r="B813" s="31"/>
      <c r="C813" s="31"/>
      <c r="D813" s="31"/>
      <c r="E813" s="31"/>
      <c r="F813" s="31"/>
      <c r="G813" s="31"/>
      <c r="H813" s="31"/>
      <c r="I813" s="31"/>
      <c r="J813" s="34"/>
      <c r="K813" s="31"/>
      <c r="L813" s="34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</row>
    <row r="814">
      <c r="A814" s="31"/>
      <c r="B814" s="31"/>
      <c r="C814" s="31"/>
      <c r="D814" s="31"/>
      <c r="E814" s="31"/>
      <c r="F814" s="31"/>
      <c r="G814" s="31"/>
      <c r="H814" s="31"/>
      <c r="I814" s="31"/>
      <c r="J814" s="34"/>
      <c r="K814" s="31"/>
      <c r="L814" s="34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</row>
    <row r="815">
      <c r="A815" s="31"/>
      <c r="B815" s="31"/>
      <c r="C815" s="31"/>
      <c r="D815" s="31"/>
      <c r="E815" s="31"/>
      <c r="F815" s="31"/>
      <c r="G815" s="31"/>
      <c r="H815" s="31"/>
      <c r="I815" s="31"/>
      <c r="J815" s="34"/>
      <c r="K815" s="31"/>
      <c r="L815" s="34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</row>
    <row r="816">
      <c r="A816" s="31"/>
      <c r="B816" s="31"/>
      <c r="C816" s="31"/>
      <c r="D816" s="31"/>
      <c r="E816" s="31"/>
      <c r="F816" s="31"/>
      <c r="G816" s="31"/>
      <c r="H816" s="31"/>
      <c r="I816" s="31"/>
      <c r="J816" s="34"/>
      <c r="K816" s="31"/>
      <c r="L816" s="34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</row>
    <row r="817">
      <c r="A817" s="31"/>
      <c r="B817" s="31"/>
      <c r="C817" s="31"/>
      <c r="D817" s="31"/>
      <c r="E817" s="31"/>
      <c r="F817" s="31"/>
      <c r="G817" s="31"/>
      <c r="H817" s="31"/>
      <c r="I817" s="31"/>
      <c r="J817" s="34"/>
      <c r="K817" s="31"/>
      <c r="L817" s="34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</row>
    <row r="818">
      <c r="A818" s="31"/>
      <c r="B818" s="31"/>
      <c r="C818" s="31"/>
      <c r="D818" s="31"/>
      <c r="E818" s="31"/>
      <c r="F818" s="31"/>
      <c r="G818" s="31"/>
      <c r="H818" s="31"/>
      <c r="I818" s="31"/>
      <c r="J818" s="34"/>
      <c r="K818" s="31"/>
      <c r="L818" s="34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</row>
    <row r="819">
      <c r="A819" s="31"/>
      <c r="B819" s="31"/>
      <c r="C819" s="31"/>
      <c r="D819" s="31"/>
      <c r="E819" s="31"/>
      <c r="F819" s="31"/>
      <c r="G819" s="31"/>
      <c r="H819" s="31"/>
      <c r="I819" s="31"/>
      <c r="J819" s="34"/>
      <c r="K819" s="31"/>
      <c r="L819" s="34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</row>
    <row r="820">
      <c r="A820" s="31"/>
      <c r="B820" s="31"/>
      <c r="C820" s="31"/>
      <c r="D820" s="31"/>
      <c r="E820" s="31"/>
      <c r="F820" s="31"/>
      <c r="G820" s="31"/>
      <c r="H820" s="31"/>
      <c r="I820" s="31"/>
      <c r="J820" s="34"/>
      <c r="K820" s="31"/>
      <c r="L820" s="34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</row>
    <row r="821">
      <c r="A821" s="31"/>
      <c r="B821" s="31"/>
      <c r="C821" s="31"/>
      <c r="D821" s="31"/>
      <c r="E821" s="31"/>
      <c r="F821" s="31"/>
      <c r="G821" s="31"/>
      <c r="H821" s="31"/>
      <c r="I821" s="31"/>
      <c r="J821" s="34"/>
      <c r="K821" s="31"/>
      <c r="L821" s="34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</row>
    <row r="822">
      <c r="A822" s="31"/>
      <c r="B822" s="31"/>
      <c r="C822" s="31"/>
      <c r="D822" s="31"/>
      <c r="E822" s="31"/>
      <c r="F822" s="31"/>
      <c r="G822" s="31"/>
      <c r="H822" s="31"/>
      <c r="I822" s="31"/>
      <c r="J822" s="34"/>
      <c r="K822" s="31"/>
      <c r="L822" s="34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</row>
    <row r="823">
      <c r="A823" s="31"/>
      <c r="B823" s="31"/>
      <c r="C823" s="31"/>
      <c r="D823" s="31"/>
      <c r="E823" s="31"/>
      <c r="F823" s="31"/>
      <c r="G823" s="31"/>
      <c r="H823" s="31"/>
      <c r="I823" s="31"/>
      <c r="J823" s="34"/>
      <c r="K823" s="31"/>
      <c r="L823" s="34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</row>
    <row r="824">
      <c r="A824" s="31"/>
      <c r="B824" s="31"/>
      <c r="C824" s="31"/>
      <c r="D824" s="31"/>
      <c r="E824" s="31"/>
      <c r="F824" s="31"/>
      <c r="G824" s="31"/>
      <c r="H824" s="31"/>
      <c r="I824" s="31"/>
      <c r="J824" s="34"/>
      <c r="K824" s="31"/>
      <c r="L824" s="34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</row>
    <row r="825">
      <c r="A825" s="31"/>
      <c r="B825" s="31"/>
      <c r="C825" s="31"/>
      <c r="D825" s="31"/>
      <c r="E825" s="31"/>
      <c r="F825" s="31"/>
      <c r="G825" s="31"/>
      <c r="H825" s="31"/>
      <c r="I825" s="31"/>
      <c r="J825" s="34"/>
      <c r="K825" s="31"/>
      <c r="L825" s="34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</row>
    <row r="826">
      <c r="A826" s="31"/>
      <c r="B826" s="31"/>
      <c r="C826" s="31"/>
      <c r="D826" s="31"/>
      <c r="E826" s="31"/>
      <c r="F826" s="31"/>
      <c r="G826" s="31"/>
      <c r="H826" s="31"/>
      <c r="I826" s="31"/>
      <c r="J826" s="34"/>
      <c r="K826" s="31"/>
      <c r="L826" s="34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</row>
    <row r="827">
      <c r="A827" s="31"/>
      <c r="B827" s="31"/>
      <c r="C827" s="31"/>
      <c r="D827" s="31"/>
      <c r="E827" s="31"/>
      <c r="F827" s="31"/>
      <c r="G827" s="31"/>
      <c r="H827" s="31"/>
      <c r="I827" s="31"/>
      <c r="J827" s="34"/>
      <c r="K827" s="31"/>
      <c r="L827" s="34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</row>
    <row r="828">
      <c r="A828" s="31"/>
      <c r="B828" s="31"/>
      <c r="C828" s="31"/>
      <c r="D828" s="31"/>
      <c r="E828" s="31"/>
      <c r="F828" s="31"/>
      <c r="G828" s="31"/>
      <c r="H828" s="31"/>
      <c r="I828" s="31"/>
      <c r="J828" s="34"/>
      <c r="K828" s="31"/>
      <c r="L828" s="34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</row>
    <row r="829">
      <c r="A829" s="31"/>
      <c r="B829" s="31"/>
      <c r="C829" s="31"/>
      <c r="D829" s="31"/>
      <c r="E829" s="31"/>
      <c r="F829" s="31"/>
      <c r="G829" s="31"/>
      <c r="H829" s="31"/>
      <c r="I829" s="31"/>
      <c r="J829" s="34"/>
      <c r="K829" s="31"/>
      <c r="L829" s="34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</row>
    <row r="830">
      <c r="A830" s="31"/>
      <c r="B830" s="31"/>
      <c r="C830" s="31"/>
      <c r="D830" s="31"/>
      <c r="E830" s="31"/>
      <c r="F830" s="31"/>
      <c r="G830" s="31"/>
      <c r="H830" s="31"/>
      <c r="I830" s="31"/>
      <c r="J830" s="34"/>
      <c r="K830" s="31"/>
      <c r="L830" s="34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</row>
    <row r="831">
      <c r="A831" s="31"/>
      <c r="B831" s="31"/>
      <c r="C831" s="31"/>
      <c r="D831" s="31"/>
      <c r="E831" s="31"/>
      <c r="F831" s="31"/>
      <c r="G831" s="31"/>
      <c r="H831" s="31"/>
      <c r="I831" s="31"/>
      <c r="J831" s="34"/>
      <c r="K831" s="31"/>
      <c r="L831" s="34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</row>
    <row r="832">
      <c r="A832" s="31"/>
      <c r="B832" s="31"/>
      <c r="C832" s="31"/>
      <c r="D832" s="31"/>
      <c r="E832" s="31"/>
      <c r="F832" s="31"/>
      <c r="G832" s="31"/>
      <c r="H832" s="31"/>
      <c r="I832" s="31"/>
      <c r="J832" s="34"/>
      <c r="K832" s="31"/>
      <c r="L832" s="34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</row>
    <row r="833">
      <c r="A833" s="31"/>
      <c r="B833" s="31"/>
      <c r="C833" s="31"/>
      <c r="D833" s="31"/>
      <c r="E833" s="31"/>
      <c r="F833" s="31"/>
      <c r="G833" s="31"/>
      <c r="H833" s="31"/>
      <c r="I833" s="31"/>
      <c r="J833" s="34"/>
      <c r="K833" s="31"/>
      <c r="L833" s="34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</row>
    <row r="834">
      <c r="A834" s="31"/>
      <c r="B834" s="31"/>
      <c r="C834" s="31"/>
      <c r="D834" s="31"/>
      <c r="E834" s="31"/>
      <c r="F834" s="31"/>
      <c r="G834" s="31"/>
      <c r="H834" s="31"/>
      <c r="I834" s="31"/>
      <c r="J834" s="34"/>
      <c r="K834" s="31"/>
      <c r="L834" s="34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</row>
    <row r="835">
      <c r="A835" s="31"/>
      <c r="B835" s="31"/>
      <c r="C835" s="31"/>
      <c r="D835" s="31"/>
      <c r="E835" s="31"/>
      <c r="F835" s="31"/>
      <c r="G835" s="31"/>
      <c r="H835" s="31"/>
      <c r="I835" s="31"/>
      <c r="J835" s="34"/>
      <c r="K835" s="31"/>
      <c r="L835" s="34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</row>
    <row r="836">
      <c r="A836" s="31"/>
      <c r="B836" s="31"/>
      <c r="C836" s="31"/>
      <c r="D836" s="31"/>
      <c r="E836" s="31"/>
      <c r="F836" s="31"/>
      <c r="G836" s="31"/>
      <c r="H836" s="31"/>
      <c r="I836" s="31"/>
      <c r="J836" s="34"/>
      <c r="K836" s="31"/>
      <c r="L836" s="34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</row>
    <row r="837">
      <c r="A837" s="31"/>
      <c r="B837" s="31"/>
      <c r="C837" s="31"/>
      <c r="D837" s="31"/>
      <c r="E837" s="31"/>
      <c r="F837" s="31"/>
      <c r="G837" s="31"/>
      <c r="H837" s="31"/>
      <c r="I837" s="31"/>
      <c r="J837" s="34"/>
      <c r="K837" s="31"/>
      <c r="L837" s="34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</row>
    <row r="838">
      <c r="A838" s="31"/>
      <c r="B838" s="31"/>
      <c r="C838" s="31"/>
      <c r="D838" s="31"/>
      <c r="E838" s="31"/>
      <c r="F838" s="31"/>
      <c r="G838" s="31"/>
      <c r="H838" s="31"/>
      <c r="I838" s="31"/>
      <c r="J838" s="34"/>
      <c r="K838" s="31"/>
      <c r="L838" s="34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</row>
    <row r="839">
      <c r="A839" s="31"/>
      <c r="B839" s="31"/>
      <c r="C839" s="31"/>
      <c r="D839" s="31"/>
      <c r="E839" s="31"/>
      <c r="F839" s="31"/>
      <c r="G839" s="31"/>
      <c r="H839" s="31"/>
      <c r="I839" s="31"/>
      <c r="J839" s="34"/>
      <c r="K839" s="31"/>
      <c r="L839" s="34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</row>
    <row r="840">
      <c r="A840" s="31"/>
      <c r="B840" s="31"/>
      <c r="C840" s="31"/>
      <c r="D840" s="31"/>
      <c r="E840" s="31"/>
      <c r="F840" s="31"/>
      <c r="G840" s="31"/>
      <c r="H840" s="31"/>
      <c r="I840" s="31"/>
      <c r="J840" s="34"/>
      <c r="K840" s="31"/>
      <c r="L840" s="34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</row>
    <row r="841">
      <c r="A841" s="31"/>
      <c r="B841" s="31"/>
      <c r="C841" s="31"/>
      <c r="D841" s="31"/>
      <c r="E841" s="31"/>
      <c r="F841" s="31"/>
      <c r="G841" s="31"/>
      <c r="H841" s="31"/>
      <c r="I841" s="31"/>
      <c r="J841" s="34"/>
      <c r="K841" s="31"/>
      <c r="L841" s="34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</row>
    <row r="842">
      <c r="A842" s="31"/>
      <c r="B842" s="31"/>
      <c r="C842" s="31"/>
      <c r="D842" s="31"/>
      <c r="E842" s="31"/>
      <c r="F842" s="31"/>
      <c r="G842" s="31"/>
      <c r="H842" s="31"/>
      <c r="I842" s="31"/>
      <c r="J842" s="34"/>
      <c r="K842" s="31"/>
      <c r="L842" s="34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</row>
    <row r="843">
      <c r="A843" s="31"/>
      <c r="B843" s="31"/>
      <c r="C843" s="31"/>
      <c r="D843" s="31"/>
      <c r="E843" s="31"/>
      <c r="F843" s="31"/>
      <c r="G843" s="31"/>
      <c r="H843" s="31"/>
      <c r="I843" s="31"/>
      <c r="J843" s="34"/>
      <c r="K843" s="31"/>
      <c r="L843" s="34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</row>
    <row r="844">
      <c r="A844" s="31"/>
      <c r="B844" s="31"/>
      <c r="C844" s="31"/>
      <c r="D844" s="31"/>
      <c r="E844" s="31"/>
      <c r="F844" s="31"/>
      <c r="G844" s="31"/>
      <c r="H844" s="31"/>
      <c r="I844" s="31"/>
      <c r="J844" s="34"/>
      <c r="K844" s="31"/>
      <c r="L844" s="34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</row>
    <row r="845">
      <c r="A845" s="31"/>
      <c r="B845" s="31"/>
      <c r="C845" s="31"/>
      <c r="D845" s="31"/>
      <c r="E845" s="31"/>
      <c r="F845" s="31"/>
      <c r="G845" s="31"/>
      <c r="H845" s="31"/>
      <c r="I845" s="31"/>
      <c r="J845" s="34"/>
      <c r="K845" s="31"/>
      <c r="L845" s="34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</row>
    <row r="846">
      <c r="A846" s="31"/>
      <c r="B846" s="31"/>
      <c r="C846" s="31"/>
      <c r="D846" s="31"/>
      <c r="E846" s="31"/>
      <c r="F846" s="31"/>
      <c r="G846" s="31"/>
      <c r="H846" s="31"/>
      <c r="I846" s="31"/>
      <c r="J846" s="34"/>
      <c r="K846" s="31"/>
      <c r="L846" s="34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</row>
    <row r="847">
      <c r="A847" s="31"/>
      <c r="B847" s="31"/>
      <c r="C847" s="31"/>
      <c r="D847" s="31"/>
      <c r="E847" s="31"/>
      <c r="F847" s="31"/>
      <c r="G847" s="31"/>
      <c r="H847" s="31"/>
      <c r="I847" s="31"/>
      <c r="J847" s="34"/>
      <c r="K847" s="31"/>
      <c r="L847" s="34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</row>
    <row r="848">
      <c r="A848" s="31"/>
      <c r="B848" s="31"/>
      <c r="C848" s="31"/>
      <c r="D848" s="31"/>
      <c r="E848" s="31"/>
      <c r="F848" s="31"/>
      <c r="G848" s="31"/>
      <c r="H848" s="31"/>
      <c r="I848" s="31"/>
      <c r="J848" s="34"/>
      <c r="K848" s="31"/>
      <c r="L848" s="34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</row>
    <row r="849">
      <c r="A849" s="31"/>
      <c r="B849" s="31"/>
      <c r="C849" s="31"/>
      <c r="D849" s="31"/>
      <c r="E849" s="31"/>
      <c r="F849" s="31"/>
      <c r="G849" s="31"/>
      <c r="H849" s="31"/>
      <c r="I849" s="31"/>
      <c r="J849" s="34"/>
      <c r="K849" s="31"/>
      <c r="L849" s="34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</row>
    <row r="850">
      <c r="A850" s="31"/>
      <c r="B850" s="31"/>
      <c r="C850" s="31"/>
      <c r="D850" s="31"/>
      <c r="E850" s="31"/>
      <c r="F850" s="31"/>
      <c r="G850" s="31"/>
      <c r="H850" s="31"/>
      <c r="I850" s="31"/>
      <c r="J850" s="34"/>
      <c r="K850" s="31"/>
      <c r="L850" s="34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</row>
    <row r="851">
      <c r="A851" s="31"/>
      <c r="B851" s="31"/>
      <c r="C851" s="31"/>
      <c r="D851" s="31"/>
      <c r="E851" s="31"/>
      <c r="F851" s="31"/>
      <c r="G851" s="31"/>
      <c r="H851" s="31"/>
      <c r="I851" s="31"/>
      <c r="J851" s="34"/>
      <c r="K851" s="31"/>
      <c r="L851" s="34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</row>
    <row r="852">
      <c r="A852" s="31"/>
      <c r="B852" s="31"/>
      <c r="C852" s="31"/>
      <c r="D852" s="31"/>
      <c r="E852" s="31"/>
      <c r="F852" s="31"/>
      <c r="G852" s="31"/>
      <c r="H852" s="31"/>
      <c r="I852" s="31"/>
      <c r="J852" s="34"/>
      <c r="K852" s="31"/>
      <c r="L852" s="34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</row>
    <row r="853">
      <c r="A853" s="31"/>
      <c r="B853" s="31"/>
      <c r="C853" s="31"/>
      <c r="D853" s="31"/>
      <c r="E853" s="31"/>
      <c r="F853" s="31"/>
      <c r="G853" s="31"/>
      <c r="H853" s="31"/>
      <c r="I853" s="31"/>
      <c r="J853" s="34"/>
      <c r="K853" s="31"/>
      <c r="L853" s="34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</row>
    <row r="854">
      <c r="A854" s="31"/>
      <c r="B854" s="31"/>
      <c r="C854" s="31"/>
      <c r="D854" s="31"/>
      <c r="E854" s="31"/>
      <c r="F854" s="31"/>
      <c r="G854" s="31"/>
      <c r="H854" s="31"/>
      <c r="I854" s="31"/>
      <c r="J854" s="34"/>
      <c r="K854" s="31"/>
      <c r="L854" s="34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</row>
    <row r="855">
      <c r="A855" s="31"/>
      <c r="B855" s="31"/>
      <c r="C855" s="31"/>
      <c r="D855" s="31"/>
      <c r="E855" s="31"/>
      <c r="F855" s="31"/>
      <c r="G855" s="31"/>
      <c r="H855" s="31"/>
      <c r="I855" s="31"/>
      <c r="J855" s="34"/>
      <c r="K855" s="31"/>
      <c r="L855" s="34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</row>
    <row r="856">
      <c r="A856" s="31"/>
      <c r="B856" s="31"/>
      <c r="C856" s="31"/>
      <c r="D856" s="31"/>
      <c r="E856" s="31"/>
      <c r="F856" s="31"/>
      <c r="G856" s="31"/>
      <c r="H856" s="31"/>
      <c r="I856" s="31"/>
      <c r="J856" s="34"/>
      <c r="K856" s="31"/>
      <c r="L856" s="34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</row>
    <row r="857">
      <c r="A857" s="31"/>
      <c r="B857" s="31"/>
      <c r="C857" s="31"/>
      <c r="D857" s="31"/>
      <c r="E857" s="31"/>
      <c r="F857" s="31"/>
      <c r="G857" s="31"/>
      <c r="H857" s="31"/>
      <c r="I857" s="31"/>
      <c r="J857" s="34"/>
      <c r="K857" s="31"/>
      <c r="L857" s="34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</row>
    <row r="858">
      <c r="A858" s="31"/>
      <c r="B858" s="31"/>
      <c r="C858" s="31"/>
      <c r="D858" s="31"/>
      <c r="E858" s="31"/>
      <c r="F858" s="31"/>
      <c r="G858" s="31"/>
      <c r="H858" s="31"/>
      <c r="I858" s="31"/>
      <c r="J858" s="34"/>
      <c r="K858" s="31"/>
      <c r="L858" s="34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</row>
    <row r="859">
      <c r="A859" s="31"/>
      <c r="B859" s="31"/>
      <c r="C859" s="31"/>
      <c r="D859" s="31"/>
      <c r="E859" s="31"/>
      <c r="F859" s="31"/>
      <c r="G859" s="31"/>
      <c r="H859" s="31"/>
      <c r="I859" s="31"/>
      <c r="J859" s="34"/>
      <c r="K859" s="31"/>
      <c r="L859" s="34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</row>
    <row r="860">
      <c r="A860" s="31"/>
      <c r="B860" s="31"/>
      <c r="C860" s="31"/>
      <c r="D860" s="31"/>
      <c r="E860" s="31"/>
      <c r="F860" s="31"/>
      <c r="G860" s="31"/>
      <c r="H860" s="31"/>
      <c r="I860" s="31"/>
      <c r="J860" s="34"/>
      <c r="K860" s="31"/>
      <c r="L860" s="34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</row>
    <row r="861">
      <c r="A861" s="31"/>
      <c r="B861" s="31"/>
      <c r="C861" s="31"/>
      <c r="D861" s="31"/>
      <c r="E861" s="31"/>
      <c r="F861" s="31"/>
      <c r="G861" s="31"/>
      <c r="H861" s="31"/>
      <c r="I861" s="31"/>
      <c r="J861" s="34"/>
      <c r="K861" s="31"/>
      <c r="L861" s="34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</row>
    <row r="862">
      <c r="A862" s="31"/>
      <c r="B862" s="31"/>
      <c r="C862" s="31"/>
      <c r="D862" s="31"/>
      <c r="E862" s="31"/>
      <c r="F862" s="31"/>
      <c r="G862" s="31"/>
      <c r="H862" s="31"/>
      <c r="I862" s="31"/>
      <c r="J862" s="34"/>
      <c r="K862" s="31"/>
      <c r="L862" s="34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</row>
    <row r="863">
      <c r="A863" s="31"/>
      <c r="B863" s="31"/>
      <c r="C863" s="31"/>
      <c r="D863" s="31"/>
      <c r="E863" s="31"/>
      <c r="F863" s="31"/>
      <c r="G863" s="31"/>
      <c r="H863" s="31"/>
      <c r="I863" s="31"/>
      <c r="J863" s="34"/>
      <c r="K863" s="31"/>
      <c r="L863" s="34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</row>
    <row r="864">
      <c r="A864" s="31"/>
      <c r="B864" s="31"/>
      <c r="C864" s="31"/>
      <c r="D864" s="31"/>
      <c r="E864" s="31"/>
      <c r="F864" s="31"/>
      <c r="G864" s="31"/>
      <c r="H864" s="31"/>
      <c r="I864" s="31"/>
      <c r="J864" s="34"/>
      <c r="K864" s="31"/>
      <c r="L864" s="34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</row>
    <row r="865">
      <c r="A865" s="31"/>
      <c r="B865" s="31"/>
      <c r="C865" s="31"/>
      <c r="D865" s="31"/>
      <c r="E865" s="31"/>
      <c r="F865" s="31"/>
      <c r="G865" s="31"/>
      <c r="H865" s="31"/>
      <c r="I865" s="31"/>
      <c r="J865" s="34"/>
      <c r="K865" s="31"/>
      <c r="L865" s="34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</row>
    <row r="866">
      <c r="A866" s="31"/>
      <c r="B866" s="31"/>
      <c r="C866" s="31"/>
      <c r="D866" s="31"/>
      <c r="E866" s="31"/>
      <c r="F866" s="31"/>
      <c r="G866" s="31"/>
      <c r="H866" s="31"/>
      <c r="I866" s="31"/>
      <c r="J866" s="34"/>
      <c r="K866" s="31"/>
      <c r="L866" s="34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</row>
    <row r="867">
      <c r="A867" s="31"/>
      <c r="B867" s="31"/>
      <c r="C867" s="31"/>
      <c r="D867" s="31"/>
      <c r="E867" s="31"/>
      <c r="F867" s="31"/>
      <c r="G867" s="31"/>
      <c r="H867" s="31"/>
      <c r="I867" s="31"/>
      <c r="J867" s="34"/>
      <c r="K867" s="31"/>
      <c r="L867" s="34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</row>
    <row r="868">
      <c r="A868" s="31"/>
      <c r="B868" s="31"/>
      <c r="C868" s="31"/>
      <c r="D868" s="31"/>
      <c r="E868" s="31"/>
      <c r="F868" s="31"/>
      <c r="G868" s="31"/>
      <c r="H868" s="31"/>
      <c r="I868" s="31"/>
      <c r="J868" s="34"/>
      <c r="K868" s="31"/>
      <c r="L868" s="34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</row>
    <row r="869">
      <c r="A869" s="31"/>
      <c r="B869" s="31"/>
      <c r="C869" s="31"/>
      <c r="D869" s="31"/>
      <c r="E869" s="31"/>
      <c r="F869" s="31"/>
      <c r="G869" s="31"/>
      <c r="H869" s="31"/>
      <c r="I869" s="31"/>
      <c r="J869" s="34"/>
      <c r="K869" s="31"/>
      <c r="L869" s="34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</row>
    <row r="870">
      <c r="A870" s="31"/>
      <c r="B870" s="31"/>
      <c r="C870" s="31"/>
      <c r="D870" s="31"/>
      <c r="E870" s="31"/>
      <c r="F870" s="31"/>
      <c r="G870" s="31"/>
      <c r="H870" s="31"/>
      <c r="I870" s="31"/>
      <c r="J870" s="34"/>
      <c r="K870" s="31"/>
      <c r="L870" s="34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</row>
    <row r="871">
      <c r="A871" s="31"/>
      <c r="B871" s="31"/>
      <c r="C871" s="31"/>
      <c r="D871" s="31"/>
      <c r="E871" s="31"/>
      <c r="F871" s="31"/>
      <c r="G871" s="31"/>
      <c r="H871" s="31"/>
      <c r="I871" s="31"/>
      <c r="J871" s="34"/>
      <c r="K871" s="31"/>
      <c r="L871" s="34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</row>
    <row r="872">
      <c r="A872" s="31"/>
      <c r="B872" s="31"/>
      <c r="C872" s="31"/>
      <c r="D872" s="31"/>
      <c r="E872" s="31"/>
      <c r="F872" s="31"/>
      <c r="G872" s="31"/>
      <c r="H872" s="31"/>
      <c r="I872" s="31"/>
      <c r="J872" s="34"/>
      <c r="K872" s="31"/>
      <c r="L872" s="34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</row>
    <row r="873">
      <c r="A873" s="31"/>
      <c r="B873" s="31"/>
      <c r="C873" s="31"/>
      <c r="D873" s="31"/>
      <c r="E873" s="31"/>
      <c r="F873" s="31"/>
      <c r="G873" s="31"/>
      <c r="H873" s="31"/>
      <c r="I873" s="31"/>
      <c r="J873" s="34"/>
      <c r="K873" s="31"/>
      <c r="L873" s="34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</row>
    <row r="874">
      <c r="A874" s="31"/>
      <c r="B874" s="31"/>
      <c r="C874" s="31"/>
      <c r="D874" s="31"/>
      <c r="E874" s="31"/>
      <c r="F874" s="31"/>
      <c r="G874" s="31"/>
      <c r="H874" s="31"/>
      <c r="I874" s="31"/>
      <c r="J874" s="34"/>
      <c r="K874" s="31"/>
      <c r="L874" s="34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</row>
    <row r="875">
      <c r="A875" s="31"/>
      <c r="B875" s="31"/>
      <c r="C875" s="31"/>
      <c r="D875" s="31"/>
      <c r="E875" s="31"/>
      <c r="F875" s="31"/>
      <c r="G875" s="31"/>
      <c r="H875" s="31"/>
      <c r="I875" s="31"/>
      <c r="J875" s="34"/>
      <c r="K875" s="31"/>
      <c r="L875" s="34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</row>
    <row r="876">
      <c r="A876" s="31"/>
      <c r="B876" s="31"/>
      <c r="C876" s="31"/>
      <c r="D876" s="31"/>
      <c r="E876" s="31"/>
      <c r="F876" s="31"/>
      <c r="G876" s="31"/>
      <c r="H876" s="31"/>
      <c r="I876" s="31"/>
      <c r="J876" s="34"/>
      <c r="K876" s="31"/>
      <c r="L876" s="34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</row>
    <row r="877">
      <c r="A877" s="31"/>
      <c r="B877" s="31"/>
      <c r="C877" s="31"/>
      <c r="D877" s="31"/>
      <c r="E877" s="31"/>
      <c r="F877" s="31"/>
      <c r="G877" s="31"/>
      <c r="H877" s="31"/>
      <c r="I877" s="31"/>
      <c r="J877" s="34"/>
      <c r="K877" s="31"/>
      <c r="L877" s="34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</row>
    <row r="878">
      <c r="A878" s="31"/>
      <c r="B878" s="31"/>
      <c r="C878" s="31"/>
      <c r="D878" s="31"/>
      <c r="E878" s="31"/>
      <c r="F878" s="31"/>
      <c r="G878" s="31"/>
      <c r="H878" s="31"/>
      <c r="I878" s="31"/>
      <c r="J878" s="34"/>
      <c r="K878" s="31"/>
      <c r="L878" s="34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</row>
    <row r="879">
      <c r="A879" s="31"/>
      <c r="B879" s="31"/>
      <c r="C879" s="31"/>
      <c r="D879" s="31"/>
      <c r="E879" s="31"/>
      <c r="F879" s="31"/>
      <c r="G879" s="31"/>
      <c r="H879" s="31"/>
      <c r="I879" s="31"/>
      <c r="J879" s="34"/>
      <c r="K879" s="31"/>
      <c r="L879" s="34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</row>
    <row r="880">
      <c r="A880" s="31"/>
      <c r="B880" s="31"/>
      <c r="C880" s="31"/>
      <c r="D880" s="31"/>
      <c r="E880" s="31"/>
      <c r="F880" s="31"/>
      <c r="G880" s="31"/>
      <c r="H880" s="31"/>
      <c r="I880" s="31"/>
      <c r="J880" s="34"/>
      <c r="K880" s="31"/>
      <c r="L880" s="34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</row>
    <row r="881">
      <c r="A881" s="31"/>
      <c r="B881" s="31"/>
      <c r="C881" s="31"/>
      <c r="D881" s="31"/>
      <c r="E881" s="31"/>
      <c r="F881" s="31"/>
      <c r="G881" s="31"/>
      <c r="H881" s="31"/>
      <c r="I881" s="31"/>
      <c r="J881" s="34"/>
      <c r="K881" s="31"/>
      <c r="L881" s="34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</row>
    <row r="882">
      <c r="A882" s="31"/>
      <c r="B882" s="31"/>
      <c r="C882" s="31"/>
      <c r="D882" s="31"/>
      <c r="E882" s="31"/>
      <c r="F882" s="31"/>
      <c r="G882" s="31"/>
      <c r="H882" s="31"/>
      <c r="I882" s="31"/>
      <c r="J882" s="34"/>
      <c r="K882" s="31"/>
      <c r="L882" s="34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</row>
    <row r="883">
      <c r="A883" s="31"/>
      <c r="B883" s="31"/>
      <c r="C883" s="31"/>
      <c r="D883" s="31"/>
      <c r="E883" s="31"/>
      <c r="F883" s="31"/>
      <c r="G883" s="31"/>
      <c r="H883" s="31"/>
      <c r="I883" s="31"/>
      <c r="J883" s="34"/>
      <c r="K883" s="31"/>
      <c r="L883" s="34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</row>
    <row r="884">
      <c r="A884" s="31"/>
      <c r="B884" s="31"/>
      <c r="C884" s="31"/>
      <c r="D884" s="31"/>
      <c r="E884" s="31"/>
      <c r="F884" s="31"/>
      <c r="G884" s="31"/>
      <c r="H884" s="31"/>
      <c r="I884" s="31"/>
      <c r="J884" s="34"/>
      <c r="K884" s="31"/>
      <c r="L884" s="34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</row>
    <row r="885">
      <c r="A885" s="31"/>
      <c r="B885" s="31"/>
      <c r="C885" s="31"/>
      <c r="D885" s="31"/>
      <c r="E885" s="31"/>
      <c r="F885" s="31"/>
      <c r="G885" s="31"/>
      <c r="H885" s="31"/>
      <c r="I885" s="31"/>
      <c r="J885" s="34"/>
      <c r="K885" s="31"/>
      <c r="L885" s="34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</row>
    <row r="886">
      <c r="A886" s="31"/>
      <c r="B886" s="31"/>
      <c r="C886" s="31"/>
      <c r="D886" s="31"/>
      <c r="E886" s="31"/>
      <c r="F886" s="31"/>
      <c r="G886" s="31"/>
      <c r="H886" s="31"/>
      <c r="I886" s="31"/>
      <c r="J886" s="34"/>
      <c r="K886" s="31"/>
      <c r="L886" s="34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</row>
    <row r="887">
      <c r="A887" s="31"/>
      <c r="B887" s="31"/>
      <c r="C887" s="31"/>
      <c r="D887" s="31"/>
      <c r="E887" s="31"/>
      <c r="F887" s="31"/>
      <c r="G887" s="31"/>
      <c r="H887" s="31"/>
      <c r="I887" s="31"/>
      <c r="J887" s="34"/>
      <c r="K887" s="31"/>
      <c r="L887" s="34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</row>
    <row r="888">
      <c r="A888" s="31"/>
      <c r="B888" s="31"/>
      <c r="C888" s="31"/>
      <c r="D888" s="31"/>
      <c r="E888" s="31"/>
      <c r="F888" s="31"/>
      <c r="G888" s="31"/>
      <c r="H888" s="31"/>
      <c r="I888" s="31"/>
      <c r="J888" s="34"/>
      <c r="K888" s="31"/>
      <c r="L888" s="34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</row>
    <row r="889">
      <c r="A889" s="31"/>
      <c r="B889" s="31"/>
      <c r="C889" s="31"/>
      <c r="D889" s="31"/>
      <c r="E889" s="31"/>
      <c r="F889" s="31"/>
      <c r="G889" s="31"/>
      <c r="H889" s="31"/>
      <c r="I889" s="31"/>
      <c r="J889" s="34"/>
      <c r="K889" s="31"/>
      <c r="L889" s="34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</row>
    <row r="890">
      <c r="A890" s="31"/>
      <c r="B890" s="31"/>
      <c r="C890" s="31"/>
      <c r="D890" s="31"/>
      <c r="E890" s="31"/>
      <c r="F890" s="31"/>
      <c r="G890" s="31"/>
      <c r="H890" s="31"/>
      <c r="I890" s="31"/>
      <c r="J890" s="34"/>
      <c r="K890" s="31"/>
      <c r="L890" s="34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</row>
    <row r="891">
      <c r="A891" s="31"/>
      <c r="B891" s="31"/>
      <c r="C891" s="31"/>
      <c r="D891" s="31"/>
      <c r="E891" s="31"/>
      <c r="F891" s="31"/>
      <c r="G891" s="31"/>
      <c r="H891" s="31"/>
      <c r="I891" s="31"/>
      <c r="J891" s="34"/>
      <c r="K891" s="31"/>
      <c r="L891" s="34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</row>
    <row r="892">
      <c r="A892" s="31"/>
      <c r="B892" s="31"/>
      <c r="C892" s="31"/>
      <c r="D892" s="31"/>
      <c r="E892" s="31"/>
      <c r="F892" s="31"/>
      <c r="G892" s="31"/>
      <c r="H892" s="31"/>
      <c r="I892" s="31"/>
      <c r="J892" s="34"/>
      <c r="K892" s="31"/>
      <c r="L892" s="34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</row>
    <row r="893">
      <c r="A893" s="31"/>
      <c r="B893" s="31"/>
      <c r="C893" s="31"/>
      <c r="D893" s="31"/>
      <c r="E893" s="31"/>
      <c r="F893" s="31"/>
      <c r="G893" s="31"/>
      <c r="H893" s="31"/>
      <c r="I893" s="31"/>
      <c r="J893" s="34"/>
      <c r="K893" s="31"/>
      <c r="L893" s="34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</row>
    <row r="894">
      <c r="A894" s="31"/>
      <c r="B894" s="31"/>
      <c r="C894" s="31"/>
      <c r="D894" s="31"/>
      <c r="E894" s="31"/>
      <c r="F894" s="31"/>
      <c r="G894" s="31"/>
      <c r="H894" s="31"/>
      <c r="I894" s="31"/>
      <c r="J894" s="34"/>
      <c r="K894" s="31"/>
      <c r="L894" s="34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</row>
    <row r="895">
      <c r="A895" s="31"/>
      <c r="B895" s="31"/>
      <c r="C895" s="31"/>
      <c r="D895" s="31"/>
      <c r="E895" s="31"/>
      <c r="F895" s="31"/>
      <c r="G895" s="31"/>
      <c r="H895" s="31"/>
      <c r="I895" s="31"/>
      <c r="J895" s="34"/>
      <c r="K895" s="31"/>
      <c r="L895" s="34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</row>
    <row r="896">
      <c r="A896" s="31"/>
      <c r="B896" s="31"/>
      <c r="C896" s="31"/>
      <c r="D896" s="31"/>
      <c r="E896" s="31"/>
      <c r="F896" s="31"/>
      <c r="G896" s="31"/>
      <c r="H896" s="31"/>
      <c r="I896" s="31"/>
      <c r="J896" s="34"/>
      <c r="K896" s="31"/>
      <c r="L896" s="34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</row>
    <row r="897">
      <c r="A897" s="31"/>
      <c r="B897" s="31"/>
      <c r="C897" s="31"/>
      <c r="D897" s="31"/>
      <c r="E897" s="31"/>
      <c r="F897" s="31"/>
      <c r="G897" s="31"/>
      <c r="H897" s="31"/>
      <c r="I897" s="31"/>
      <c r="J897" s="34"/>
      <c r="K897" s="31"/>
      <c r="L897" s="34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</row>
    <row r="898">
      <c r="A898" s="31"/>
      <c r="B898" s="31"/>
      <c r="C898" s="31"/>
      <c r="D898" s="31"/>
      <c r="E898" s="31"/>
      <c r="F898" s="31"/>
      <c r="G898" s="31"/>
      <c r="H898" s="31"/>
      <c r="I898" s="31"/>
      <c r="J898" s="34"/>
      <c r="K898" s="31"/>
      <c r="L898" s="34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</row>
    <row r="899">
      <c r="A899" s="31"/>
      <c r="B899" s="31"/>
      <c r="C899" s="31"/>
      <c r="D899" s="31"/>
      <c r="E899" s="31"/>
      <c r="F899" s="31"/>
      <c r="G899" s="31"/>
      <c r="H899" s="31"/>
      <c r="I899" s="31"/>
      <c r="J899" s="34"/>
      <c r="K899" s="31"/>
      <c r="L899" s="34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</row>
    <row r="900">
      <c r="A900" s="31"/>
      <c r="B900" s="31"/>
      <c r="C900" s="31"/>
      <c r="D900" s="31"/>
      <c r="E900" s="31"/>
      <c r="F900" s="31"/>
      <c r="G900" s="31"/>
      <c r="H900" s="31"/>
      <c r="I900" s="31"/>
      <c r="J900" s="34"/>
      <c r="K900" s="31"/>
      <c r="L900" s="34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</row>
    <row r="901">
      <c r="A901" s="31"/>
      <c r="B901" s="31"/>
      <c r="C901" s="31"/>
      <c r="D901" s="31"/>
      <c r="E901" s="31"/>
      <c r="F901" s="31"/>
      <c r="G901" s="31"/>
      <c r="H901" s="31"/>
      <c r="I901" s="31"/>
      <c r="J901" s="34"/>
      <c r="K901" s="31"/>
      <c r="L901" s="34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</row>
    <row r="902">
      <c r="A902" s="31"/>
      <c r="B902" s="31"/>
      <c r="C902" s="31"/>
      <c r="D902" s="31"/>
      <c r="E902" s="31"/>
      <c r="F902" s="31"/>
      <c r="G902" s="31"/>
      <c r="H902" s="31"/>
      <c r="I902" s="31"/>
      <c r="J902" s="34"/>
      <c r="K902" s="31"/>
      <c r="L902" s="34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</row>
    <row r="903">
      <c r="A903" s="31"/>
      <c r="B903" s="31"/>
      <c r="C903" s="31"/>
      <c r="D903" s="31"/>
      <c r="E903" s="31"/>
      <c r="F903" s="31"/>
      <c r="G903" s="31"/>
      <c r="H903" s="31"/>
      <c r="I903" s="31"/>
      <c r="J903" s="34"/>
      <c r="K903" s="31"/>
      <c r="L903" s="34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</row>
    <row r="904">
      <c r="A904" s="31"/>
      <c r="B904" s="31"/>
      <c r="C904" s="31"/>
      <c r="D904" s="31"/>
      <c r="E904" s="31"/>
      <c r="F904" s="31"/>
      <c r="G904" s="31"/>
      <c r="H904" s="31"/>
      <c r="I904" s="31"/>
      <c r="J904" s="34"/>
      <c r="K904" s="31"/>
      <c r="L904" s="34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</row>
    <row r="905">
      <c r="A905" s="31"/>
      <c r="B905" s="31"/>
      <c r="C905" s="31"/>
      <c r="D905" s="31"/>
      <c r="E905" s="31"/>
      <c r="F905" s="31"/>
      <c r="G905" s="31"/>
      <c r="H905" s="31"/>
      <c r="I905" s="31"/>
      <c r="J905" s="34"/>
      <c r="K905" s="31"/>
      <c r="L905" s="34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</row>
    <row r="906">
      <c r="A906" s="31"/>
      <c r="B906" s="31"/>
      <c r="C906" s="31"/>
      <c r="D906" s="31"/>
      <c r="E906" s="31"/>
      <c r="F906" s="31"/>
      <c r="G906" s="31"/>
      <c r="H906" s="31"/>
      <c r="I906" s="31"/>
      <c r="J906" s="34"/>
      <c r="K906" s="31"/>
      <c r="L906" s="34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</row>
    <row r="907">
      <c r="A907" s="31"/>
      <c r="B907" s="31"/>
      <c r="C907" s="31"/>
      <c r="D907" s="31"/>
      <c r="E907" s="31"/>
      <c r="F907" s="31"/>
      <c r="G907" s="31"/>
      <c r="H907" s="31"/>
      <c r="I907" s="31"/>
      <c r="J907" s="34"/>
      <c r="K907" s="31"/>
      <c r="L907" s="34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</row>
    <row r="908">
      <c r="A908" s="31"/>
      <c r="B908" s="31"/>
      <c r="C908" s="31"/>
      <c r="D908" s="31"/>
      <c r="E908" s="31"/>
      <c r="F908" s="31"/>
      <c r="G908" s="31"/>
      <c r="H908" s="31"/>
      <c r="I908" s="31"/>
      <c r="J908" s="34"/>
      <c r="K908" s="31"/>
      <c r="L908" s="34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</row>
    <row r="909">
      <c r="A909" s="31"/>
      <c r="B909" s="31"/>
      <c r="C909" s="31"/>
      <c r="D909" s="31"/>
      <c r="E909" s="31"/>
      <c r="F909" s="31"/>
      <c r="G909" s="31"/>
      <c r="H909" s="31"/>
      <c r="I909" s="31"/>
      <c r="J909" s="34"/>
      <c r="K909" s="31"/>
      <c r="L909" s="34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</row>
    <row r="910">
      <c r="A910" s="31"/>
      <c r="B910" s="31"/>
      <c r="C910" s="31"/>
      <c r="D910" s="31"/>
      <c r="E910" s="31"/>
      <c r="F910" s="31"/>
      <c r="G910" s="31"/>
      <c r="H910" s="31"/>
      <c r="I910" s="31"/>
      <c r="J910" s="34"/>
      <c r="K910" s="31"/>
      <c r="L910" s="34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</row>
    <row r="911">
      <c r="A911" s="31"/>
      <c r="B911" s="31"/>
      <c r="C911" s="31"/>
      <c r="D911" s="31"/>
      <c r="E911" s="31"/>
      <c r="F911" s="31"/>
      <c r="G911" s="31"/>
      <c r="H911" s="31"/>
      <c r="I911" s="31"/>
      <c r="J911" s="34"/>
      <c r="K911" s="31"/>
      <c r="L911" s="34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</row>
    <row r="912">
      <c r="A912" s="31"/>
      <c r="B912" s="31"/>
      <c r="C912" s="31"/>
      <c r="D912" s="31"/>
      <c r="E912" s="31"/>
      <c r="F912" s="31"/>
      <c r="G912" s="31"/>
      <c r="H912" s="31"/>
      <c r="I912" s="31"/>
      <c r="J912" s="34"/>
      <c r="K912" s="31"/>
      <c r="L912" s="34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</row>
    <row r="913">
      <c r="A913" s="31"/>
      <c r="B913" s="31"/>
      <c r="C913" s="31"/>
      <c r="D913" s="31"/>
      <c r="E913" s="31"/>
      <c r="F913" s="31"/>
      <c r="G913" s="31"/>
      <c r="H913" s="31"/>
      <c r="I913" s="31"/>
      <c r="J913" s="34"/>
      <c r="K913" s="31"/>
      <c r="L913" s="34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</row>
    <row r="914">
      <c r="A914" s="31"/>
      <c r="B914" s="31"/>
      <c r="C914" s="31"/>
      <c r="D914" s="31"/>
      <c r="E914" s="31"/>
      <c r="F914" s="31"/>
      <c r="G914" s="31"/>
      <c r="H914" s="31"/>
      <c r="I914" s="31"/>
      <c r="J914" s="34"/>
      <c r="K914" s="31"/>
      <c r="L914" s="34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</row>
    <row r="915">
      <c r="A915" s="31"/>
      <c r="B915" s="31"/>
      <c r="C915" s="31"/>
      <c r="D915" s="31"/>
      <c r="E915" s="31"/>
      <c r="F915" s="31"/>
      <c r="G915" s="31"/>
      <c r="H915" s="31"/>
      <c r="I915" s="31"/>
      <c r="J915" s="34"/>
      <c r="K915" s="31"/>
      <c r="L915" s="34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</row>
    <row r="916">
      <c r="A916" s="31"/>
      <c r="B916" s="31"/>
      <c r="C916" s="31"/>
      <c r="D916" s="31"/>
      <c r="E916" s="31"/>
      <c r="F916" s="31"/>
      <c r="G916" s="31"/>
      <c r="H916" s="31"/>
      <c r="I916" s="31"/>
      <c r="J916" s="34"/>
      <c r="K916" s="31"/>
      <c r="L916" s="34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</row>
    <row r="917">
      <c r="A917" s="31"/>
      <c r="B917" s="31"/>
      <c r="C917" s="31"/>
      <c r="D917" s="31"/>
      <c r="E917" s="31"/>
      <c r="F917" s="31"/>
      <c r="G917" s="31"/>
      <c r="H917" s="31"/>
      <c r="I917" s="31"/>
      <c r="J917" s="34"/>
      <c r="K917" s="31"/>
      <c r="L917" s="34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</row>
    <row r="918">
      <c r="A918" s="31"/>
      <c r="B918" s="31"/>
      <c r="C918" s="31"/>
      <c r="D918" s="31"/>
      <c r="E918" s="31"/>
      <c r="F918" s="31"/>
      <c r="G918" s="31"/>
      <c r="H918" s="31"/>
      <c r="I918" s="31"/>
      <c r="J918" s="34"/>
      <c r="K918" s="31"/>
      <c r="L918" s="34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</row>
    <row r="919">
      <c r="A919" s="31"/>
      <c r="B919" s="31"/>
      <c r="C919" s="31"/>
      <c r="D919" s="31"/>
      <c r="E919" s="31"/>
      <c r="F919" s="31"/>
      <c r="G919" s="31"/>
      <c r="H919" s="31"/>
      <c r="I919" s="31"/>
      <c r="J919" s="34"/>
      <c r="K919" s="31"/>
      <c r="L919" s="34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</row>
    <row r="920">
      <c r="A920" s="31"/>
      <c r="B920" s="31"/>
      <c r="C920" s="31"/>
      <c r="D920" s="31"/>
      <c r="E920" s="31"/>
      <c r="F920" s="31"/>
      <c r="G920" s="31"/>
      <c r="H920" s="31"/>
      <c r="I920" s="31"/>
      <c r="J920" s="34"/>
      <c r="K920" s="31"/>
      <c r="L920" s="34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</row>
    <row r="921">
      <c r="A921" s="31"/>
      <c r="B921" s="31"/>
      <c r="C921" s="31"/>
      <c r="D921" s="31"/>
      <c r="E921" s="31"/>
      <c r="F921" s="31"/>
      <c r="G921" s="31"/>
      <c r="H921" s="31"/>
      <c r="I921" s="31"/>
      <c r="J921" s="34"/>
      <c r="K921" s="31"/>
      <c r="L921" s="34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</row>
    <row r="922">
      <c r="A922" s="31"/>
      <c r="B922" s="31"/>
      <c r="C922" s="31"/>
      <c r="D922" s="31"/>
      <c r="E922" s="31"/>
      <c r="F922" s="31"/>
      <c r="G922" s="31"/>
      <c r="H922" s="31"/>
      <c r="I922" s="31"/>
      <c r="J922" s="34"/>
      <c r="K922" s="31"/>
      <c r="L922" s="34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</row>
    <row r="923">
      <c r="A923" s="31"/>
      <c r="B923" s="31"/>
      <c r="C923" s="31"/>
      <c r="D923" s="31"/>
      <c r="E923" s="31"/>
      <c r="F923" s="31"/>
      <c r="G923" s="31"/>
      <c r="H923" s="31"/>
      <c r="I923" s="31"/>
      <c r="J923" s="34"/>
      <c r="K923" s="31"/>
      <c r="L923" s="34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</row>
    <row r="924">
      <c r="A924" s="31"/>
      <c r="B924" s="31"/>
      <c r="C924" s="31"/>
      <c r="D924" s="31"/>
      <c r="E924" s="31"/>
      <c r="F924" s="31"/>
      <c r="G924" s="31"/>
      <c r="H924" s="31"/>
      <c r="I924" s="31"/>
      <c r="J924" s="34"/>
      <c r="K924" s="31"/>
      <c r="L924" s="34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</row>
    <row r="925">
      <c r="A925" s="31"/>
      <c r="B925" s="31"/>
      <c r="C925" s="31"/>
      <c r="D925" s="31"/>
      <c r="E925" s="31"/>
      <c r="F925" s="31"/>
      <c r="G925" s="31"/>
      <c r="H925" s="31"/>
      <c r="I925" s="31"/>
      <c r="J925" s="34"/>
      <c r="K925" s="31"/>
      <c r="L925" s="34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</row>
    <row r="926">
      <c r="A926" s="31"/>
      <c r="B926" s="31"/>
      <c r="C926" s="31"/>
      <c r="D926" s="31"/>
      <c r="E926" s="31"/>
      <c r="F926" s="31"/>
      <c r="G926" s="31"/>
      <c r="H926" s="31"/>
      <c r="I926" s="31"/>
      <c r="J926" s="34"/>
      <c r="K926" s="31"/>
      <c r="L926" s="34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</row>
    <row r="927">
      <c r="A927" s="31"/>
      <c r="B927" s="31"/>
      <c r="C927" s="31"/>
      <c r="D927" s="31"/>
      <c r="E927" s="31"/>
      <c r="F927" s="31"/>
      <c r="G927" s="31"/>
      <c r="H927" s="31"/>
      <c r="I927" s="31"/>
      <c r="J927" s="34"/>
      <c r="K927" s="31"/>
      <c r="L927" s="34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</row>
    <row r="928">
      <c r="A928" s="31"/>
      <c r="B928" s="31"/>
      <c r="C928" s="31"/>
      <c r="D928" s="31"/>
      <c r="E928" s="31"/>
      <c r="F928" s="31"/>
      <c r="G928" s="31"/>
      <c r="H928" s="31"/>
      <c r="I928" s="31"/>
      <c r="J928" s="34"/>
      <c r="K928" s="31"/>
      <c r="L928" s="34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</row>
    <row r="929">
      <c r="A929" s="31"/>
      <c r="B929" s="31"/>
      <c r="C929" s="31"/>
      <c r="D929" s="31"/>
      <c r="E929" s="31"/>
      <c r="F929" s="31"/>
      <c r="G929" s="31"/>
      <c r="H929" s="31"/>
      <c r="I929" s="31"/>
      <c r="J929" s="34"/>
      <c r="K929" s="31"/>
      <c r="L929" s="34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</row>
    <row r="930">
      <c r="A930" s="31"/>
      <c r="B930" s="31"/>
      <c r="C930" s="31"/>
      <c r="D930" s="31"/>
      <c r="E930" s="31"/>
      <c r="F930" s="31"/>
      <c r="G930" s="31"/>
      <c r="H930" s="31"/>
      <c r="I930" s="31"/>
      <c r="J930" s="34"/>
      <c r="K930" s="31"/>
      <c r="L930" s="34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</row>
    <row r="931">
      <c r="A931" s="31"/>
      <c r="B931" s="31"/>
      <c r="C931" s="31"/>
      <c r="D931" s="31"/>
      <c r="E931" s="31"/>
      <c r="F931" s="31"/>
      <c r="G931" s="31"/>
      <c r="H931" s="31"/>
      <c r="I931" s="31"/>
      <c r="J931" s="34"/>
      <c r="K931" s="31"/>
      <c r="L931" s="34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</row>
    <row r="932">
      <c r="A932" s="31"/>
      <c r="B932" s="31"/>
      <c r="C932" s="31"/>
      <c r="D932" s="31"/>
      <c r="E932" s="31"/>
      <c r="F932" s="31"/>
      <c r="G932" s="31"/>
      <c r="H932" s="31"/>
      <c r="I932" s="31"/>
      <c r="J932" s="34"/>
      <c r="K932" s="31"/>
      <c r="L932" s="34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</row>
    <row r="933">
      <c r="A933" s="31"/>
      <c r="B933" s="31"/>
      <c r="C933" s="31"/>
      <c r="D933" s="31"/>
      <c r="E933" s="31"/>
      <c r="F933" s="31"/>
      <c r="G933" s="31"/>
      <c r="H933" s="31"/>
      <c r="I933" s="31"/>
      <c r="J933" s="34"/>
      <c r="K933" s="31"/>
      <c r="L933" s="34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</row>
    <row r="934">
      <c r="A934" s="31"/>
      <c r="B934" s="31"/>
      <c r="C934" s="31"/>
      <c r="D934" s="31"/>
      <c r="E934" s="31"/>
      <c r="F934" s="31"/>
      <c r="G934" s="31"/>
      <c r="H934" s="31"/>
      <c r="I934" s="31"/>
      <c r="J934" s="34"/>
      <c r="K934" s="31"/>
      <c r="L934" s="34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</row>
    <row r="935">
      <c r="A935" s="31"/>
      <c r="B935" s="31"/>
      <c r="C935" s="31"/>
      <c r="D935" s="31"/>
      <c r="E935" s="31"/>
      <c r="F935" s="31"/>
      <c r="G935" s="31"/>
      <c r="H935" s="31"/>
      <c r="I935" s="31"/>
      <c r="J935" s="34"/>
      <c r="K935" s="31"/>
      <c r="L935" s="34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</row>
    <row r="936">
      <c r="A936" s="31"/>
      <c r="B936" s="31"/>
      <c r="C936" s="31"/>
      <c r="D936" s="31"/>
      <c r="E936" s="31"/>
      <c r="F936" s="31"/>
      <c r="G936" s="31"/>
      <c r="H936" s="31"/>
      <c r="I936" s="31"/>
      <c r="J936" s="34"/>
      <c r="K936" s="31"/>
      <c r="L936" s="34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</row>
    <row r="937">
      <c r="A937" s="31"/>
      <c r="B937" s="31"/>
      <c r="C937" s="31"/>
      <c r="D937" s="31"/>
      <c r="E937" s="31"/>
      <c r="F937" s="31"/>
      <c r="G937" s="31"/>
      <c r="H937" s="31"/>
      <c r="I937" s="31"/>
      <c r="J937" s="34"/>
      <c r="K937" s="31"/>
      <c r="L937" s="34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</row>
    <row r="938">
      <c r="A938" s="31"/>
      <c r="B938" s="31"/>
      <c r="C938" s="31"/>
      <c r="D938" s="31"/>
      <c r="E938" s="31"/>
      <c r="F938" s="31"/>
      <c r="G938" s="31"/>
      <c r="H938" s="31"/>
      <c r="I938" s="31"/>
      <c r="J938" s="34"/>
      <c r="K938" s="31"/>
      <c r="L938" s="34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</row>
    <row r="939">
      <c r="A939" s="31"/>
      <c r="B939" s="31"/>
      <c r="C939" s="31"/>
      <c r="D939" s="31"/>
      <c r="E939" s="31"/>
      <c r="F939" s="31"/>
      <c r="G939" s="31"/>
      <c r="H939" s="31"/>
      <c r="I939" s="31"/>
      <c r="J939" s="34"/>
      <c r="K939" s="31"/>
      <c r="L939" s="34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</row>
    <row r="940">
      <c r="A940" s="31"/>
      <c r="B940" s="31"/>
      <c r="C940" s="31"/>
      <c r="D940" s="31"/>
      <c r="E940" s="31"/>
      <c r="F940" s="31"/>
      <c r="G940" s="31"/>
      <c r="H940" s="31"/>
      <c r="I940" s="31"/>
      <c r="J940" s="34"/>
      <c r="K940" s="31"/>
      <c r="L940" s="34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</row>
    <row r="941">
      <c r="A941" s="31"/>
      <c r="B941" s="31"/>
      <c r="C941" s="31"/>
      <c r="D941" s="31"/>
      <c r="E941" s="31"/>
      <c r="F941" s="31"/>
      <c r="G941" s="31"/>
      <c r="H941" s="31"/>
      <c r="I941" s="31"/>
      <c r="J941" s="34"/>
      <c r="K941" s="31"/>
      <c r="L941" s="34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</row>
    <row r="942">
      <c r="A942" s="31"/>
      <c r="B942" s="31"/>
      <c r="C942" s="31"/>
      <c r="D942" s="31"/>
      <c r="E942" s="31"/>
      <c r="F942" s="31"/>
      <c r="G942" s="31"/>
      <c r="H942" s="31"/>
      <c r="I942" s="31"/>
      <c r="J942" s="34"/>
      <c r="K942" s="31"/>
      <c r="L942" s="34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</row>
    <row r="943">
      <c r="A943" s="31"/>
      <c r="B943" s="31"/>
      <c r="C943" s="31"/>
      <c r="D943" s="31"/>
      <c r="E943" s="31"/>
      <c r="F943" s="31"/>
      <c r="G943" s="31"/>
      <c r="H943" s="31"/>
      <c r="I943" s="31"/>
      <c r="J943" s="34"/>
      <c r="K943" s="31"/>
      <c r="L943" s="34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</row>
    <row r="944">
      <c r="A944" s="31"/>
      <c r="B944" s="31"/>
      <c r="C944" s="31"/>
      <c r="D944" s="31"/>
      <c r="E944" s="31"/>
      <c r="F944" s="31"/>
      <c r="G944" s="31"/>
      <c r="H944" s="31"/>
      <c r="I944" s="31"/>
      <c r="J944" s="34"/>
      <c r="K944" s="31"/>
      <c r="L944" s="34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</row>
    <row r="945">
      <c r="A945" s="31"/>
      <c r="B945" s="31"/>
      <c r="C945" s="31"/>
      <c r="D945" s="31"/>
      <c r="E945" s="31"/>
      <c r="F945" s="31"/>
      <c r="G945" s="31"/>
      <c r="H945" s="31"/>
      <c r="I945" s="31"/>
      <c r="J945" s="34"/>
      <c r="K945" s="31"/>
      <c r="L945" s="34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</row>
    <row r="946">
      <c r="A946" s="31"/>
      <c r="B946" s="31"/>
      <c r="C946" s="31"/>
      <c r="D946" s="31"/>
      <c r="E946" s="31"/>
      <c r="F946" s="31"/>
      <c r="G946" s="31"/>
      <c r="H946" s="31"/>
      <c r="I946" s="31"/>
      <c r="J946" s="34"/>
      <c r="K946" s="31"/>
      <c r="L946" s="34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</row>
    <row r="947">
      <c r="A947" s="31"/>
      <c r="B947" s="31"/>
      <c r="C947" s="31"/>
      <c r="D947" s="31"/>
      <c r="E947" s="31"/>
      <c r="F947" s="31"/>
      <c r="G947" s="31"/>
      <c r="H947" s="31"/>
      <c r="I947" s="31"/>
      <c r="J947" s="34"/>
      <c r="K947" s="31"/>
      <c r="L947" s="34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</row>
    <row r="948">
      <c r="A948" s="31"/>
      <c r="B948" s="31"/>
      <c r="C948" s="31"/>
      <c r="D948" s="31"/>
      <c r="E948" s="31"/>
      <c r="F948" s="31"/>
      <c r="G948" s="31"/>
      <c r="H948" s="31"/>
      <c r="I948" s="31"/>
      <c r="J948" s="34"/>
      <c r="K948" s="31"/>
      <c r="L948" s="34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</row>
    <row r="949">
      <c r="A949" s="31"/>
      <c r="B949" s="31"/>
      <c r="C949" s="31"/>
      <c r="D949" s="31"/>
      <c r="E949" s="31"/>
      <c r="F949" s="31"/>
      <c r="G949" s="31"/>
      <c r="H949" s="31"/>
      <c r="I949" s="31"/>
      <c r="J949" s="34"/>
      <c r="K949" s="31"/>
      <c r="L949" s="34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</row>
    <row r="950">
      <c r="A950" s="31"/>
      <c r="B950" s="31"/>
      <c r="C950" s="31"/>
      <c r="D950" s="31"/>
      <c r="E950" s="31"/>
      <c r="F950" s="31"/>
      <c r="G950" s="31"/>
      <c r="H950" s="31"/>
      <c r="I950" s="31"/>
      <c r="J950" s="34"/>
      <c r="K950" s="31"/>
      <c r="L950" s="34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</row>
    <row r="951">
      <c r="A951" s="31"/>
      <c r="B951" s="31"/>
      <c r="C951" s="31"/>
      <c r="D951" s="31"/>
      <c r="E951" s="31"/>
      <c r="F951" s="31"/>
      <c r="G951" s="31"/>
      <c r="H951" s="31"/>
      <c r="I951" s="31"/>
      <c r="J951" s="34"/>
      <c r="K951" s="31"/>
      <c r="L951" s="34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</row>
    <row r="952">
      <c r="A952" s="31"/>
      <c r="B952" s="31"/>
      <c r="C952" s="31"/>
      <c r="D952" s="31"/>
      <c r="E952" s="31"/>
      <c r="F952" s="31"/>
      <c r="G952" s="31"/>
      <c r="H952" s="31"/>
      <c r="I952" s="31"/>
      <c r="J952" s="34"/>
      <c r="K952" s="31"/>
      <c r="L952" s="34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</row>
    <row r="953">
      <c r="A953" s="31"/>
      <c r="B953" s="31"/>
      <c r="C953" s="31"/>
      <c r="D953" s="31"/>
      <c r="E953" s="31"/>
      <c r="F953" s="31"/>
      <c r="G953" s="31"/>
      <c r="H953" s="31"/>
      <c r="I953" s="31"/>
      <c r="J953" s="34"/>
      <c r="K953" s="31"/>
      <c r="L953" s="34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</row>
    <row r="954">
      <c r="A954" s="31"/>
      <c r="B954" s="31"/>
      <c r="C954" s="31"/>
      <c r="D954" s="31"/>
      <c r="E954" s="31"/>
      <c r="F954" s="31"/>
      <c r="G954" s="31"/>
      <c r="H954" s="31"/>
      <c r="I954" s="31"/>
      <c r="J954" s="34"/>
      <c r="K954" s="31"/>
      <c r="L954" s="34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</row>
    <row r="955">
      <c r="A955" s="31"/>
      <c r="B955" s="31"/>
      <c r="C955" s="31"/>
      <c r="D955" s="31"/>
      <c r="E955" s="31"/>
      <c r="F955" s="31"/>
      <c r="G955" s="31"/>
      <c r="H955" s="31"/>
      <c r="I955" s="31"/>
      <c r="J955" s="34"/>
      <c r="K955" s="31"/>
      <c r="L955" s="34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</row>
    <row r="956">
      <c r="A956" s="31"/>
      <c r="B956" s="31"/>
      <c r="C956" s="31"/>
      <c r="D956" s="31"/>
      <c r="E956" s="31"/>
      <c r="F956" s="31"/>
      <c r="G956" s="31"/>
      <c r="H956" s="31"/>
      <c r="I956" s="31"/>
      <c r="J956" s="34"/>
      <c r="K956" s="31"/>
      <c r="L956" s="34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</row>
    <row r="957">
      <c r="A957" s="31"/>
      <c r="B957" s="31"/>
      <c r="C957" s="31"/>
      <c r="D957" s="31"/>
      <c r="E957" s="31"/>
      <c r="F957" s="31"/>
      <c r="G957" s="31"/>
      <c r="H957" s="31"/>
      <c r="I957" s="31"/>
      <c r="J957" s="34"/>
      <c r="K957" s="31"/>
      <c r="L957" s="34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</row>
    <row r="958">
      <c r="A958" s="31"/>
      <c r="B958" s="31"/>
      <c r="C958" s="31"/>
      <c r="D958" s="31"/>
      <c r="E958" s="31"/>
      <c r="F958" s="31"/>
      <c r="G958" s="31"/>
      <c r="H958" s="31"/>
      <c r="I958" s="31"/>
      <c r="J958" s="34"/>
      <c r="K958" s="31"/>
      <c r="L958" s="34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</row>
    <row r="959">
      <c r="A959" s="31"/>
      <c r="B959" s="31"/>
      <c r="C959" s="31"/>
      <c r="D959" s="31"/>
      <c r="E959" s="31"/>
      <c r="F959" s="31"/>
      <c r="G959" s="31"/>
      <c r="H959" s="31"/>
      <c r="I959" s="31"/>
      <c r="J959" s="34"/>
      <c r="K959" s="31"/>
      <c r="L959" s="34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</row>
    <row r="960">
      <c r="A960" s="31"/>
      <c r="B960" s="31"/>
      <c r="C960" s="31"/>
      <c r="D960" s="31"/>
      <c r="E960" s="31"/>
      <c r="F960" s="31"/>
      <c r="G960" s="31"/>
      <c r="H960" s="31"/>
      <c r="I960" s="31"/>
      <c r="J960" s="34"/>
      <c r="K960" s="31"/>
      <c r="L960" s="34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</row>
    <row r="961">
      <c r="A961" s="31"/>
      <c r="B961" s="31"/>
      <c r="C961" s="31"/>
      <c r="D961" s="31"/>
      <c r="E961" s="31"/>
      <c r="F961" s="31"/>
      <c r="G961" s="31"/>
      <c r="H961" s="31"/>
      <c r="I961" s="31"/>
      <c r="J961" s="34"/>
      <c r="K961" s="31"/>
      <c r="L961" s="34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</row>
    <row r="962">
      <c r="A962" s="31"/>
      <c r="B962" s="31"/>
      <c r="C962" s="31"/>
      <c r="D962" s="31"/>
      <c r="E962" s="31"/>
      <c r="F962" s="31"/>
      <c r="G962" s="31"/>
      <c r="H962" s="31"/>
      <c r="I962" s="31"/>
      <c r="J962" s="34"/>
      <c r="K962" s="31"/>
      <c r="L962" s="34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</row>
    <row r="963">
      <c r="A963" s="31"/>
      <c r="B963" s="31"/>
      <c r="C963" s="31"/>
      <c r="D963" s="31"/>
      <c r="E963" s="31"/>
      <c r="F963" s="31"/>
      <c r="G963" s="31"/>
      <c r="H963" s="31"/>
      <c r="I963" s="31"/>
      <c r="J963" s="34"/>
      <c r="K963" s="31"/>
      <c r="L963" s="34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</row>
    <row r="964">
      <c r="A964" s="31"/>
      <c r="B964" s="31"/>
      <c r="C964" s="31"/>
      <c r="D964" s="31"/>
      <c r="E964" s="31"/>
      <c r="F964" s="31"/>
      <c r="G964" s="31"/>
      <c r="H964" s="31"/>
      <c r="I964" s="31"/>
      <c r="J964" s="34"/>
      <c r="K964" s="31"/>
      <c r="L964" s="34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</row>
    <row r="965">
      <c r="A965" s="31"/>
      <c r="B965" s="31"/>
      <c r="C965" s="31"/>
      <c r="D965" s="31"/>
      <c r="E965" s="31"/>
      <c r="F965" s="31"/>
      <c r="G965" s="31"/>
      <c r="H965" s="31"/>
      <c r="I965" s="31"/>
      <c r="J965" s="34"/>
      <c r="K965" s="31"/>
      <c r="L965" s="34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</row>
    <row r="966">
      <c r="A966" s="31"/>
      <c r="B966" s="31"/>
      <c r="C966" s="31"/>
      <c r="D966" s="31"/>
      <c r="E966" s="31"/>
      <c r="F966" s="31"/>
      <c r="G966" s="31"/>
      <c r="H966" s="31"/>
      <c r="I966" s="31"/>
      <c r="J966" s="34"/>
      <c r="K966" s="31"/>
      <c r="L966" s="34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</row>
    <row r="967">
      <c r="A967" s="31"/>
      <c r="B967" s="31"/>
      <c r="C967" s="31"/>
      <c r="D967" s="31"/>
      <c r="E967" s="31"/>
      <c r="F967" s="31"/>
      <c r="G967" s="31"/>
      <c r="H967" s="31"/>
      <c r="I967" s="31"/>
      <c r="J967" s="34"/>
      <c r="K967" s="31"/>
      <c r="L967" s="34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</row>
    <row r="968">
      <c r="A968" s="31"/>
      <c r="B968" s="31"/>
      <c r="C968" s="31"/>
      <c r="D968" s="31"/>
      <c r="E968" s="31"/>
      <c r="F968" s="31"/>
      <c r="G968" s="31"/>
      <c r="H968" s="31"/>
      <c r="I968" s="31"/>
      <c r="J968" s="34"/>
      <c r="K968" s="31"/>
      <c r="L968" s="34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</row>
    <row r="969">
      <c r="A969" s="31"/>
      <c r="B969" s="31"/>
      <c r="C969" s="31"/>
      <c r="D969" s="31"/>
      <c r="E969" s="31"/>
      <c r="F969" s="31"/>
      <c r="G969" s="31"/>
      <c r="H969" s="31"/>
      <c r="I969" s="31"/>
      <c r="J969" s="34"/>
      <c r="K969" s="31"/>
      <c r="L969" s="34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</row>
    <row r="970">
      <c r="A970" s="31"/>
      <c r="B970" s="31"/>
      <c r="C970" s="31"/>
      <c r="D970" s="31"/>
      <c r="E970" s="31"/>
      <c r="F970" s="31"/>
      <c r="G970" s="31"/>
      <c r="H970" s="31"/>
      <c r="I970" s="31"/>
      <c r="J970" s="34"/>
      <c r="K970" s="31"/>
      <c r="L970" s="34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</row>
    <row r="971">
      <c r="A971" s="31"/>
      <c r="B971" s="31"/>
      <c r="C971" s="31"/>
      <c r="D971" s="31"/>
      <c r="E971" s="31"/>
      <c r="F971" s="31"/>
      <c r="G971" s="31"/>
      <c r="H971" s="31"/>
      <c r="I971" s="31"/>
      <c r="J971" s="34"/>
      <c r="K971" s="31"/>
      <c r="L971" s="34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</row>
    <row r="972">
      <c r="A972" s="31"/>
      <c r="B972" s="31"/>
      <c r="C972" s="31"/>
      <c r="D972" s="31"/>
      <c r="E972" s="31"/>
      <c r="F972" s="31"/>
      <c r="G972" s="31"/>
      <c r="H972" s="31"/>
      <c r="I972" s="31"/>
      <c r="J972" s="34"/>
      <c r="K972" s="31"/>
      <c r="L972" s="34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</row>
    <row r="973">
      <c r="A973" s="31"/>
      <c r="B973" s="31"/>
      <c r="C973" s="31"/>
      <c r="D973" s="31"/>
      <c r="E973" s="31"/>
      <c r="F973" s="31"/>
      <c r="G973" s="31"/>
      <c r="H973" s="31"/>
      <c r="I973" s="31"/>
      <c r="J973" s="34"/>
      <c r="K973" s="31"/>
      <c r="L973" s="34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</row>
    <row r="974">
      <c r="A974" s="31"/>
      <c r="B974" s="31"/>
      <c r="C974" s="31"/>
      <c r="D974" s="31"/>
      <c r="E974" s="31"/>
      <c r="F974" s="31"/>
      <c r="G974" s="31"/>
      <c r="H974" s="31"/>
      <c r="I974" s="31"/>
      <c r="J974" s="34"/>
      <c r="K974" s="31"/>
      <c r="L974" s="34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</row>
    <row r="975">
      <c r="A975" s="31"/>
      <c r="B975" s="31"/>
      <c r="C975" s="31"/>
      <c r="D975" s="31"/>
      <c r="E975" s="31"/>
      <c r="F975" s="31"/>
      <c r="G975" s="31"/>
      <c r="H975" s="31"/>
      <c r="I975" s="31"/>
      <c r="J975" s="34"/>
      <c r="K975" s="31"/>
      <c r="L975" s="34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</row>
    <row r="976">
      <c r="A976" s="31"/>
      <c r="B976" s="31"/>
      <c r="C976" s="31"/>
      <c r="D976" s="31"/>
      <c r="E976" s="31"/>
      <c r="F976" s="31"/>
      <c r="G976" s="31"/>
      <c r="H976" s="31"/>
      <c r="I976" s="31"/>
      <c r="J976" s="34"/>
      <c r="K976" s="31"/>
      <c r="L976" s="34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</row>
    <row r="977">
      <c r="A977" s="31"/>
      <c r="B977" s="31"/>
      <c r="C977" s="31"/>
      <c r="D977" s="31"/>
      <c r="E977" s="31"/>
      <c r="F977" s="31"/>
      <c r="G977" s="31"/>
      <c r="H977" s="31"/>
      <c r="I977" s="31"/>
      <c r="J977" s="34"/>
      <c r="K977" s="31"/>
      <c r="L977" s="34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</row>
    <row r="978">
      <c r="A978" s="31"/>
      <c r="B978" s="31"/>
      <c r="C978" s="31"/>
      <c r="D978" s="31"/>
      <c r="E978" s="31"/>
      <c r="F978" s="31"/>
      <c r="G978" s="31"/>
      <c r="H978" s="31"/>
      <c r="I978" s="31"/>
      <c r="J978" s="34"/>
      <c r="K978" s="31"/>
      <c r="L978" s="34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</row>
    <row r="979">
      <c r="A979" s="31"/>
      <c r="B979" s="31"/>
      <c r="C979" s="31"/>
      <c r="D979" s="31"/>
      <c r="E979" s="31"/>
      <c r="F979" s="31"/>
      <c r="G979" s="31"/>
      <c r="H979" s="31"/>
      <c r="I979" s="31"/>
      <c r="J979" s="34"/>
      <c r="K979" s="31"/>
      <c r="L979" s="34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</row>
    <row r="980">
      <c r="A980" s="31"/>
      <c r="B980" s="31"/>
      <c r="C980" s="31"/>
      <c r="D980" s="31"/>
      <c r="E980" s="31"/>
      <c r="F980" s="31"/>
      <c r="G980" s="31"/>
      <c r="H980" s="31"/>
      <c r="I980" s="31"/>
      <c r="J980" s="34"/>
      <c r="K980" s="31"/>
      <c r="L980" s="34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</row>
    <row r="981">
      <c r="A981" s="31"/>
      <c r="B981" s="31"/>
      <c r="C981" s="31"/>
      <c r="D981" s="31"/>
      <c r="E981" s="31"/>
      <c r="F981" s="31"/>
      <c r="G981" s="31"/>
      <c r="H981" s="31"/>
      <c r="I981" s="31"/>
      <c r="J981" s="34"/>
      <c r="K981" s="31"/>
      <c r="L981" s="34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</row>
    <row r="982">
      <c r="A982" s="31"/>
      <c r="B982" s="31"/>
      <c r="C982" s="31"/>
      <c r="D982" s="31"/>
      <c r="E982" s="31"/>
      <c r="F982" s="31"/>
      <c r="G982" s="31"/>
      <c r="H982" s="31"/>
      <c r="I982" s="31"/>
      <c r="J982" s="34"/>
      <c r="K982" s="31"/>
      <c r="L982" s="34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</row>
    <row r="983">
      <c r="A983" s="31"/>
      <c r="B983" s="31"/>
      <c r="C983" s="31"/>
      <c r="D983" s="31"/>
      <c r="E983" s="31"/>
      <c r="F983" s="31"/>
      <c r="G983" s="31"/>
      <c r="H983" s="31"/>
      <c r="I983" s="31"/>
      <c r="J983" s="34"/>
      <c r="K983" s="31"/>
      <c r="L983" s="34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</row>
    <row r="984">
      <c r="A984" s="31"/>
      <c r="B984" s="31"/>
      <c r="C984" s="31"/>
      <c r="D984" s="31"/>
      <c r="E984" s="31"/>
      <c r="F984" s="31"/>
      <c r="G984" s="31"/>
      <c r="H984" s="31"/>
      <c r="I984" s="31"/>
      <c r="J984" s="34"/>
      <c r="K984" s="31"/>
      <c r="L984" s="34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</row>
    <row r="985">
      <c r="A985" s="31"/>
      <c r="B985" s="31"/>
      <c r="C985" s="31"/>
      <c r="D985" s="31"/>
      <c r="E985" s="31"/>
      <c r="F985" s="31"/>
      <c r="G985" s="31"/>
      <c r="H985" s="31"/>
      <c r="I985" s="31"/>
      <c r="J985" s="34"/>
      <c r="K985" s="31"/>
      <c r="L985" s="34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</row>
    <row r="986">
      <c r="A986" s="31"/>
      <c r="B986" s="31"/>
      <c r="C986" s="31"/>
      <c r="D986" s="31"/>
      <c r="E986" s="31"/>
      <c r="F986" s="31"/>
      <c r="G986" s="31"/>
      <c r="H986" s="31"/>
      <c r="I986" s="31"/>
      <c r="J986" s="34"/>
      <c r="K986" s="31"/>
      <c r="L986" s="34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</row>
    <row r="987">
      <c r="A987" s="31"/>
      <c r="B987" s="31"/>
      <c r="C987" s="31"/>
      <c r="D987" s="31"/>
      <c r="E987" s="31"/>
      <c r="F987" s="31"/>
      <c r="G987" s="31"/>
      <c r="H987" s="31"/>
      <c r="I987" s="31"/>
      <c r="J987" s="34"/>
      <c r="K987" s="31"/>
      <c r="L987" s="34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</row>
    <row r="988">
      <c r="A988" s="31"/>
      <c r="B988" s="31"/>
      <c r="C988" s="31"/>
      <c r="D988" s="31"/>
      <c r="E988" s="31"/>
      <c r="F988" s="31"/>
      <c r="G988" s="31"/>
      <c r="H988" s="31"/>
      <c r="I988" s="31"/>
      <c r="J988" s="34"/>
      <c r="K988" s="31"/>
      <c r="L988" s="34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</row>
    <row r="989">
      <c r="A989" s="31"/>
      <c r="B989" s="31"/>
      <c r="C989" s="31"/>
      <c r="D989" s="31"/>
      <c r="E989" s="31"/>
      <c r="F989" s="31"/>
      <c r="G989" s="31"/>
      <c r="H989" s="31"/>
      <c r="I989" s="31"/>
      <c r="J989" s="34"/>
      <c r="K989" s="31"/>
      <c r="L989" s="34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</row>
    <row r="990">
      <c r="A990" s="31"/>
      <c r="B990" s="31"/>
      <c r="C990" s="31"/>
      <c r="D990" s="31"/>
      <c r="E990" s="31"/>
      <c r="F990" s="31"/>
      <c r="G990" s="31"/>
      <c r="H990" s="31"/>
      <c r="I990" s="31"/>
      <c r="J990" s="34"/>
      <c r="K990" s="31"/>
      <c r="L990" s="34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</row>
    <row r="991">
      <c r="A991" s="31"/>
      <c r="B991" s="31"/>
      <c r="C991" s="31"/>
      <c r="D991" s="31"/>
      <c r="E991" s="31"/>
      <c r="F991" s="31"/>
      <c r="G991" s="31"/>
      <c r="H991" s="31"/>
      <c r="I991" s="31"/>
      <c r="J991" s="34"/>
      <c r="K991" s="31"/>
      <c r="L991" s="34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</row>
    <row r="992">
      <c r="A992" s="31"/>
      <c r="B992" s="31"/>
      <c r="C992" s="31"/>
      <c r="D992" s="31"/>
      <c r="E992" s="31"/>
      <c r="F992" s="31"/>
      <c r="G992" s="31"/>
      <c r="H992" s="31"/>
      <c r="I992" s="31"/>
      <c r="J992" s="34"/>
      <c r="K992" s="31"/>
      <c r="L992" s="34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</row>
    <row r="993">
      <c r="A993" s="31"/>
      <c r="B993" s="31"/>
      <c r="C993" s="31"/>
      <c r="D993" s="31"/>
      <c r="E993" s="31"/>
      <c r="F993" s="31"/>
      <c r="G993" s="31"/>
      <c r="H993" s="31"/>
      <c r="I993" s="31"/>
      <c r="J993" s="34"/>
      <c r="K993" s="31"/>
      <c r="L993" s="34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</row>
    <row r="994">
      <c r="A994" s="31"/>
      <c r="B994" s="31"/>
      <c r="C994" s="31"/>
      <c r="D994" s="31"/>
      <c r="E994" s="31"/>
      <c r="F994" s="31"/>
      <c r="G994" s="31"/>
      <c r="H994" s="31"/>
      <c r="I994" s="31"/>
      <c r="J994" s="34"/>
      <c r="K994" s="31"/>
      <c r="L994" s="34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</row>
    <row r="995">
      <c r="A995" s="31"/>
      <c r="B995" s="31"/>
      <c r="C995" s="31"/>
      <c r="D995" s="31"/>
      <c r="E995" s="31"/>
      <c r="F995" s="31"/>
      <c r="G995" s="31"/>
      <c r="H995" s="31"/>
      <c r="I995" s="31"/>
      <c r="J995" s="34"/>
      <c r="K995" s="31"/>
      <c r="L995" s="34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</row>
    <row r="996">
      <c r="A996" s="31"/>
      <c r="B996" s="31"/>
      <c r="C996" s="31"/>
      <c r="D996" s="31"/>
      <c r="E996" s="31"/>
      <c r="F996" s="31"/>
      <c r="G996" s="31"/>
      <c r="H996" s="31"/>
      <c r="I996" s="31"/>
      <c r="J996" s="34"/>
      <c r="K996" s="31"/>
      <c r="L996" s="34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</row>
    <row r="997">
      <c r="A997" s="31"/>
      <c r="B997" s="31"/>
      <c r="C997" s="31"/>
      <c r="D997" s="31"/>
      <c r="E997" s="31"/>
      <c r="F997" s="31"/>
      <c r="G997" s="31"/>
      <c r="H997" s="31"/>
      <c r="I997" s="31"/>
      <c r="J997" s="34"/>
      <c r="K997" s="31"/>
      <c r="L997" s="34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</row>
    <row r="998">
      <c r="A998" s="31"/>
      <c r="B998" s="31"/>
      <c r="C998" s="31"/>
      <c r="D998" s="31"/>
      <c r="E998" s="31"/>
      <c r="F998" s="31"/>
      <c r="G998" s="31"/>
      <c r="H998" s="31"/>
      <c r="I998" s="31"/>
      <c r="J998" s="34"/>
      <c r="K998" s="31"/>
      <c r="L998" s="34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</row>
    <row r="999">
      <c r="A999" s="31"/>
      <c r="B999" s="31"/>
      <c r="C999" s="31"/>
      <c r="D999" s="31"/>
      <c r="E999" s="31"/>
      <c r="F999" s="31"/>
      <c r="G999" s="31"/>
      <c r="H999" s="31"/>
      <c r="I999" s="31"/>
      <c r="J999" s="34"/>
      <c r="K999" s="31"/>
      <c r="L999" s="34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</row>
    <row r="1000">
      <c r="A1000" s="31"/>
      <c r="B1000" s="31"/>
      <c r="C1000" s="31"/>
      <c r="D1000" s="31"/>
      <c r="E1000" s="31"/>
      <c r="F1000" s="31"/>
      <c r="G1000" s="31"/>
      <c r="H1000" s="31"/>
      <c r="I1000" s="31"/>
      <c r="J1000" s="34"/>
      <c r="K1000" s="31"/>
      <c r="L1000" s="34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</row>
    <row r="1001">
      <c r="A1001" s="31"/>
      <c r="B1001" s="31"/>
      <c r="C1001" s="31"/>
      <c r="D1001" s="31"/>
      <c r="E1001" s="31"/>
      <c r="F1001" s="31"/>
      <c r="G1001" s="31"/>
      <c r="H1001" s="31"/>
      <c r="I1001" s="31"/>
      <c r="J1001" s="34"/>
      <c r="K1001" s="31"/>
      <c r="L1001" s="34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</row>
    <row r="1002">
      <c r="A1002" s="31"/>
      <c r="B1002" s="31"/>
      <c r="C1002" s="31"/>
      <c r="D1002" s="31"/>
      <c r="E1002" s="31"/>
      <c r="F1002" s="31"/>
      <c r="G1002" s="31"/>
      <c r="H1002" s="31"/>
      <c r="I1002" s="31"/>
      <c r="J1002" s="34"/>
      <c r="K1002" s="31"/>
      <c r="L1002" s="34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</row>
    <row r="1003">
      <c r="A1003" s="31"/>
      <c r="B1003" s="31"/>
      <c r="C1003" s="31"/>
      <c r="D1003" s="31"/>
      <c r="E1003" s="31"/>
      <c r="F1003" s="31"/>
      <c r="G1003" s="31"/>
      <c r="H1003" s="31"/>
      <c r="I1003" s="31"/>
      <c r="J1003" s="34"/>
      <c r="K1003" s="31"/>
      <c r="L1003" s="34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</row>
    <row r="1004">
      <c r="A1004" s="31"/>
      <c r="B1004" s="31"/>
      <c r="C1004" s="31"/>
      <c r="D1004" s="31"/>
      <c r="E1004" s="31"/>
      <c r="F1004" s="31"/>
      <c r="G1004" s="31"/>
      <c r="H1004" s="31"/>
      <c r="I1004" s="31"/>
      <c r="J1004" s="34"/>
      <c r="K1004" s="31"/>
      <c r="L1004" s="34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</row>
    <row r="1005">
      <c r="A1005" s="31"/>
      <c r="B1005" s="31"/>
      <c r="C1005" s="31"/>
      <c r="D1005" s="31"/>
      <c r="E1005" s="31"/>
      <c r="F1005" s="31"/>
      <c r="G1005" s="31"/>
      <c r="H1005" s="31"/>
      <c r="I1005" s="31"/>
      <c r="J1005" s="34"/>
      <c r="K1005" s="31"/>
      <c r="L1005" s="34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</row>
    <row r="1006">
      <c r="A1006" s="31"/>
      <c r="B1006" s="31"/>
      <c r="C1006" s="31"/>
      <c r="D1006" s="31"/>
      <c r="E1006" s="31"/>
      <c r="F1006" s="31"/>
      <c r="G1006" s="31"/>
      <c r="H1006" s="31"/>
      <c r="I1006" s="31"/>
      <c r="J1006" s="34"/>
      <c r="K1006" s="31"/>
      <c r="L1006" s="34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</row>
    <row r="1007">
      <c r="A1007" s="31"/>
      <c r="B1007" s="31"/>
      <c r="C1007" s="31"/>
      <c r="D1007" s="31"/>
      <c r="E1007" s="31"/>
      <c r="F1007" s="31"/>
      <c r="G1007" s="31"/>
      <c r="H1007" s="31"/>
      <c r="I1007" s="31"/>
      <c r="J1007" s="34"/>
      <c r="K1007" s="31"/>
      <c r="L1007" s="34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</row>
    <row r="1008">
      <c r="A1008" s="31"/>
      <c r="B1008" s="31"/>
      <c r="C1008" s="31"/>
      <c r="D1008" s="31"/>
      <c r="E1008" s="31"/>
      <c r="F1008" s="31"/>
      <c r="G1008" s="31"/>
      <c r="H1008" s="31"/>
      <c r="I1008" s="31"/>
      <c r="J1008" s="34"/>
      <c r="K1008" s="31"/>
      <c r="L1008" s="34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</row>
  </sheetData>
  <mergeCells count="5">
    <mergeCell ref="E8:I8"/>
    <mergeCell ref="B30:C30"/>
    <mergeCell ref="B35:C35"/>
    <mergeCell ref="K53:Q53"/>
    <mergeCell ref="K73:Q73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  <tableParts count="1"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1.13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</row>
    <row r="4" ht="26.25" customHeight="1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</row>
    <row r="5" ht="18.75" customHeight="1">
      <c r="A5" s="1"/>
      <c r="B5" s="6" t="s">
        <v>124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125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126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</row>
    <row r="6" ht="18.75" customHeight="1">
      <c r="A6" s="1"/>
      <c r="B6" s="7" t="s">
        <v>127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</row>
    <row r="7" ht="18.75" customHeight="1">
      <c r="A7" s="83"/>
      <c r="B7" s="83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5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6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5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5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5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5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5"/>
      <c r="CQ7" s="85"/>
      <c r="CR7" s="85"/>
      <c r="CS7" s="85"/>
      <c r="CT7" s="85"/>
    </row>
    <row r="8">
      <c r="A8" s="83"/>
      <c r="B8" s="88" t="s">
        <v>128</v>
      </c>
      <c r="C8" s="84"/>
      <c r="D8" s="89" t="s">
        <v>129</v>
      </c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  <c r="P8" s="90" t="s">
        <v>129</v>
      </c>
      <c r="Q8" s="89" t="s">
        <v>130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91" t="s">
        <v>130</v>
      </c>
      <c r="AD8" s="89" t="s">
        <v>131</v>
      </c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9"/>
      <c r="AP8" s="90" t="s">
        <v>131</v>
      </c>
      <c r="AQ8" s="89" t="s">
        <v>132</v>
      </c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9"/>
      <c r="BC8" s="90" t="s">
        <v>132</v>
      </c>
      <c r="BD8" s="89" t="s">
        <v>133</v>
      </c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9"/>
      <c r="BP8" s="90" t="s">
        <v>134</v>
      </c>
      <c r="BQ8" s="92" t="s">
        <v>135</v>
      </c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9"/>
      <c r="CC8" s="90" t="s">
        <v>136</v>
      </c>
      <c r="CD8" s="92" t="s">
        <v>137</v>
      </c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9"/>
      <c r="CP8" s="90" t="s">
        <v>138</v>
      </c>
      <c r="CQ8" s="85"/>
      <c r="CR8" s="85"/>
      <c r="CS8" s="85"/>
      <c r="CT8" s="85"/>
    </row>
    <row r="9">
      <c r="A9" s="83"/>
      <c r="B9" s="93"/>
      <c r="C9" s="84"/>
      <c r="D9" s="94" t="s">
        <v>63</v>
      </c>
      <c r="E9" s="94" t="s">
        <v>64</v>
      </c>
      <c r="F9" s="94" t="s">
        <v>65</v>
      </c>
      <c r="G9" s="94" t="s">
        <v>66</v>
      </c>
      <c r="H9" s="94" t="s">
        <v>67</v>
      </c>
      <c r="I9" s="94" t="s">
        <v>68</v>
      </c>
      <c r="J9" s="94" t="s">
        <v>57</v>
      </c>
      <c r="K9" s="94" t="s">
        <v>58</v>
      </c>
      <c r="L9" s="94" t="s">
        <v>59</v>
      </c>
      <c r="M9" s="94" t="s">
        <v>60</v>
      </c>
      <c r="N9" s="94" t="s">
        <v>61</v>
      </c>
      <c r="O9" s="94" t="s">
        <v>62</v>
      </c>
      <c r="P9" s="91" t="s">
        <v>43</v>
      </c>
      <c r="Q9" s="94" t="s">
        <v>63</v>
      </c>
      <c r="R9" s="94" t="s">
        <v>64</v>
      </c>
      <c r="S9" s="94" t="s">
        <v>65</v>
      </c>
      <c r="T9" s="94" t="s">
        <v>66</v>
      </c>
      <c r="U9" s="94" t="s">
        <v>67</v>
      </c>
      <c r="V9" s="94" t="s">
        <v>68</v>
      </c>
      <c r="W9" s="94" t="s">
        <v>57</v>
      </c>
      <c r="X9" s="94" t="s">
        <v>58</v>
      </c>
      <c r="Y9" s="94" t="s">
        <v>59</v>
      </c>
      <c r="Z9" s="94" t="s">
        <v>60</v>
      </c>
      <c r="AA9" s="94" t="s">
        <v>61</v>
      </c>
      <c r="AB9" s="94" t="s">
        <v>62</v>
      </c>
      <c r="AC9" s="91" t="s">
        <v>43</v>
      </c>
      <c r="AD9" s="94" t="s">
        <v>63</v>
      </c>
      <c r="AE9" s="94" t="s">
        <v>64</v>
      </c>
      <c r="AF9" s="94" t="s">
        <v>65</v>
      </c>
      <c r="AG9" s="94" t="s">
        <v>66</v>
      </c>
      <c r="AH9" s="94" t="s">
        <v>67</v>
      </c>
      <c r="AI9" s="94" t="s">
        <v>68</v>
      </c>
      <c r="AJ9" s="94" t="s">
        <v>57</v>
      </c>
      <c r="AK9" s="94" t="s">
        <v>58</v>
      </c>
      <c r="AL9" s="94" t="s">
        <v>59</v>
      </c>
      <c r="AM9" s="94" t="s">
        <v>60</v>
      </c>
      <c r="AN9" s="94" t="s">
        <v>61</v>
      </c>
      <c r="AO9" s="94" t="s">
        <v>62</v>
      </c>
      <c r="AP9" s="91" t="s">
        <v>43</v>
      </c>
      <c r="AQ9" s="94" t="s">
        <v>63</v>
      </c>
      <c r="AR9" s="94" t="s">
        <v>64</v>
      </c>
      <c r="AS9" s="94" t="s">
        <v>65</v>
      </c>
      <c r="AT9" s="94" t="s">
        <v>66</v>
      </c>
      <c r="AU9" s="94" t="s">
        <v>67</v>
      </c>
      <c r="AV9" s="94" t="s">
        <v>68</v>
      </c>
      <c r="AW9" s="94" t="s">
        <v>57</v>
      </c>
      <c r="AX9" s="94" t="s">
        <v>58</v>
      </c>
      <c r="AY9" s="94" t="s">
        <v>59</v>
      </c>
      <c r="AZ9" s="94" t="s">
        <v>60</v>
      </c>
      <c r="BA9" s="94" t="s">
        <v>61</v>
      </c>
      <c r="BB9" s="94" t="s">
        <v>62</v>
      </c>
      <c r="BC9" s="91" t="s">
        <v>43</v>
      </c>
      <c r="BD9" s="94" t="s">
        <v>63</v>
      </c>
      <c r="BE9" s="94" t="s">
        <v>64</v>
      </c>
      <c r="BF9" s="94" t="s">
        <v>65</v>
      </c>
      <c r="BG9" s="94" t="s">
        <v>66</v>
      </c>
      <c r="BH9" s="94" t="s">
        <v>67</v>
      </c>
      <c r="BI9" s="94" t="s">
        <v>68</v>
      </c>
      <c r="BJ9" s="94" t="s">
        <v>57</v>
      </c>
      <c r="BK9" s="94" t="s">
        <v>58</v>
      </c>
      <c r="BL9" s="94" t="s">
        <v>59</v>
      </c>
      <c r="BM9" s="94" t="s">
        <v>60</v>
      </c>
      <c r="BN9" s="94" t="s">
        <v>61</v>
      </c>
      <c r="BO9" s="94" t="s">
        <v>62</v>
      </c>
      <c r="BP9" s="91" t="s">
        <v>43</v>
      </c>
      <c r="BQ9" s="94" t="s">
        <v>63</v>
      </c>
      <c r="BR9" s="94" t="s">
        <v>64</v>
      </c>
      <c r="BS9" s="94" t="s">
        <v>65</v>
      </c>
      <c r="BT9" s="94" t="s">
        <v>66</v>
      </c>
      <c r="BU9" s="94" t="s">
        <v>67</v>
      </c>
      <c r="BV9" s="94" t="s">
        <v>68</v>
      </c>
      <c r="BW9" s="94" t="s">
        <v>57</v>
      </c>
      <c r="BX9" s="94" t="s">
        <v>58</v>
      </c>
      <c r="BY9" s="94" t="s">
        <v>59</v>
      </c>
      <c r="BZ9" s="94" t="s">
        <v>60</v>
      </c>
      <c r="CA9" s="94" t="s">
        <v>61</v>
      </c>
      <c r="CB9" s="94" t="s">
        <v>62</v>
      </c>
      <c r="CC9" s="91" t="s">
        <v>43</v>
      </c>
      <c r="CD9" s="94" t="s">
        <v>63</v>
      </c>
      <c r="CE9" s="94" t="s">
        <v>64</v>
      </c>
      <c r="CF9" s="94" t="s">
        <v>65</v>
      </c>
      <c r="CG9" s="94" t="s">
        <v>66</v>
      </c>
      <c r="CH9" s="94" t="s">
        <v>67</v>
      </c>
      <c r="CI9" s="94" t="s">
        <v>68</v>
      </c>
      <c r="CJ9" s="94" t="s">
        <v>57</v>
      </c>
      <c r="CK9" s="94" t="s">
        <v>58</v>
      </c>
      <c r="CL9" s="94" t="s">
        <v>59</v>
      </c>
      <c r="CM9" s="94" t="s">
        <v>60</v>
      </c>
      <c r="CN9" s="94" t="s">
        <v>61</v>
      </c>
      <c r="CO9" s="94" t="s">
        <v>62</v>
      </c>
      <c r="CP9" s="91" t="s">
        <v>43</v>
      </c>
      <c r="CQ9" s="86"/>
      <c r="CR9" s="86"/>
      <c r="CS9" s="86"/>
      <c r="CT9" s="86"/>
    </row>
    <row r="10" ht="14.25" customHeight="1">
      <c r="A10" s="95"/>
      <c r="B10" s="95"/>
      <c r="C10" s="84"/>
      <c r="D10" s="96">
        <v>31.0</v>
      </c>
      <c r="E10" s="96">
        <v>28.0</v>
      </c>
      <c r="F10" s="96">
        <v>31.0</v>
      </c>
      <c r="G10" s="96">
        <v>30.0</v>
      </c>
      <c r="H10" s="96">
        <v>31.0</v>
      </c>
      <c r="I10" s="96">
        <v>30.0</v>
      </c>
      <c r="J10" s="96">
        <v>31.0</v>
      </c>
      <c r="K10" s="96">
        <v>31.0</v>
      </c>
      <c r="L10" s="96">
        <v>30.0</v>
      </c>
      <c r="M10" s="96">
        <v>31.0</v>
      </c>
      <c r="N10" s="96">
        <v>30.0</v>
      </c>
      <c r="O10" s="96">
        <v>31.0</v>
      </c>
      <c r="P10" s="97">
        <f>SUM(D10:O10)</f>
        <v>365</v>
      </c>
      <c r="Q10" s="96">
        <v>31.0</v>
      </c>
      <c r="R10" s="96">
        <v>28.0</v>
      </c>
      <c r="S10" s="96">
        <v>31.0</v>
      </c>
      <c r="T10" s="96">
        <v>30.0</v>
      </c>
      <c r="U10" s="96">
        <v>31.0</v>
      </c>
      <c r="V10" s="96">
        <v>30.0</v>
      </c>
      <c r="W10" s="96">
        <v>31.0</v>
      </c>
      <c r="X10" s="96">
        <v>31.0</v>
      </c>
      <c r="Y10" s="96">
        <v>30.0</v>
      </c>
      <c r="Z10" s="96">
        <v>31.0</v>
      </c>
      <c r="AA10" s="96">
        <v>30.0</v>
      </c>
      <c r="AB10" s="96">
        <v>31.0</v>
      </c>
      <c r="AC10" s="97">
        <f>SUM(Q10:AB10)</f>
        <v>365</v>
      </c>
      <c r="AD10" s="96">
        <v>31.0</v>
      </c>
      <c r="AE10" s="96">
        <v>28.0</v>
      </c>
      <c r="AF10" s="96">
        <v>31.0</v>
      </c>
      <c r="AG10" s="96">
        <v>30.0</v>
      </c>
      <c r="AH10" s="96">
        <v>31.0</v>
      </c>
      <c r="AI10" s="96">
        <v>30.0</v>
      </c>
      <c r="AJ10" s="96">
        <v>31.0</v>
      </c>
      <c r="AK10" s="96">
        <v>31.0</v>
      </c>
      <c r="AL10" s="96">
        <v>30.0</v>
      </c>
      <c r="AM10" s="96">
        <v>31.0</v>
      </c>
      <c r="AN10" s="96">
        <v>30.0</v>
      </c>
      <c r="AO10" s="96">
        <v>31.0</v>
      </c>
      <c r="AP10" s="97">
        <f>SUM(AD10:AO10)</f>
        <v>365</v>
      </c>
      <c r="AQ10" s="96">
        <v>31.0</v>
      </c>
      <c r="AR10" s="96">
        <v>28.0</v>
      </c>
      <c r="AS10" s="96">
        <v>31.0</v>
      </c>
      <c r="AT10" s="96">
        <v>30.0</v>
      </c>
      <c r="AU10" s="96">
        <v>31.0</v>
      </c>
      <c r="AV10" s="96">
        <v>30.0</v>
      </c>
      <c r="AW10" s="96">
        <v>31.0</v>
      </c>
      <c r="AX10" s="96">
        <v>31.0</v>
      </c>
      <c r="AY10" s="96">
        <v>30.0</v>
      </c>
      <c r="AZ10" s="96">
        <v>31.0</v>
      </c>
      <c r="BA10" s="96">
        <v>30.0</v>
      </c>
      <c r="BB10" s="96">
        <v>31.0</v>
      </c>
      <c r="BC10" s="97">
        <f>SUM(AQ10:BB10)</f>
        <v>365</v>
      </c>
      <c r="BD10" s="96">
        <v>31.0</v>
      </c>
      <c r="BE10" s="96">
        <v>28.0</v>
      </c>
      <c r="BF10" s="96">
        <v>31.0</v>
      </c>
      <c r="BG10" s="96">
        <v>30.0</v>
      </c>
      <c r="BH10" s="96">
        <v>31.0</v>
      </c>
      <c r="BI10" s="96">
        <v>30.0</v>
      </c>
      <c r="BJ10" s="96">
        <v>31.0</v>
      </c>
      <c r="BK10" s="96">
        <v>31.0</v>
      </c>
      <c r="BL10" s="96">
        <v>30.0</v>
      </c>
      <c r="BM10" s="96">
        <v>31.0</v>
      </c>
      <c r="BN10" s="96">
        <v>30.0</v>
      </c>
      <c r="BO10" s="96">
        <v>31.0</v>
      </c>
      <c r="BP10" s="97">
        <f>SUM(BD10:BO10)</f>
        <v>365</v>
      </c>
      <c r="BQ10" s="96">
        <v>31.0</v>
      </c>
      <c r="BR10" s="96">
        <v>28.0</v>
      </c>
      <c r="BS10" s="96">
        <v>31.0</v>
      </c>
      <c r="BT10" s="96">
        <v>30.0</v>
      </c>
      <c r="BU10" s="96">
        <v>31.0</v>
      </c>
      <c r="BV10" s="96">
        <v>30.0</v>
      </c>
      <c r="BW10" s="96">
        <v>31.0</v>
      </c>
      <c r="BX10" s="96">
        <v>31.0</v>
      </c>
      <c r="BY10" s="96">
        <v>30.0</v>
      </c>
      <c r="BZ10" s="96">
        <v>31.0</v>
      </c>
      <c r="CA10" s="96">
        <v>30.0</v>
      </c>
      <c r="CB10" s="96">
        <v>31.0</v>
      </c>
      <c r="CC10" s="97">
        <f>SUM(BQ10:CB10)</f>
        <v>365</v>
      </c>
      <c r="CD10" s="96">
        <v>31.0</v>
      </c>
      <c r="CE10" s="96">
        <v>28.0</v>
      </c>
      <c r="CF10" s="96">
        <v>31.0</v>
      </c>
      <c r="CG10" s="96">
        <v>30.0</v>
      </c>
      <c r="CH10" s="96">
        <v>31.0</v>
      </c>
      <c r="CI10" s="96">
        <v>30.0</v>
      </c>
      <c r="CJ10" s="96">
        <v>31.0</v>
      </c>
      <c r="CK10" s="96">
        <v>31.0</v>
      </c>
      <c r="CL10" s="96">
        <v>30.0</v>
      </c>
      <c r="CM10" s="96">
        <v>31.0</v>
      </c>
      <c r="CN10" s="96">
        <v>30.0</v>
      </c>
      <c r="CO10" s="96">
        <v>31.0</v>
      </c>
      <c r="CP10" s="97">
        <f>SUM(CD10:CO10)</f>
        <v>365</v>
      </c>
      <c r="CQ10" s="98"/>
      <c r="CR10" s="98"/>
      <c r="CS10" s="98"/>
      <c r="CT10" s="98"/>
    </row>
    <row r="11">
      <c r="A11" s="70"/>
      <c r="B11" s="70" t="s">
        <v>139</v>
      </c>
      <c r="C11" s="84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8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8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8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8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8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8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8"/>
      <c r="CQ11" s="98"/>
      <c r="CR11" s="98"/>
      <c r="CS11" s="98"/>
      <c r="CT11" s="98"/>
    </row>
    <row r="12" ht="11.25" customHeight="1">
      <c r="A12" s="95"/>
      <c r="B12" s="95"/>
      <c r="C12" s="84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8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8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8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8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8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8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8"/>
      <c r="CQ12" s="98"/>
      <c r="CR12" s="98"/>
      <c r="CS12" s="98"/>
      <c r="CT12" s="98"/>
    </row>
    <row r="13">
      <c r="A13" s="100"/>
      <c r="B13" s="101" t="s">
        <v>140</v>
      </c>
      <c r="C13" s="84"/>
      <c r="D13" s="102">
        <v>0.0</v>
      </c>
      <c r="E13" s="102">
        <v>0.0</v>
      </c>
      <c r="F13" s="102">
        <v>0.0</v>
      </c>
      <c r="G13" s="102">
        <v>0.0</v>
      </c>
      <c r="H13" s="102">
        <v>0.0</v>
      </c>
      <c r="I13" s="102">
        <v>0.0</v>
      </c>
      <c r="J13" s="102">
        <f>('Переменные'!$C$62/2)*'Переменные'!$E$62*J10+(('Выручка'!J30*'Переменные'!$G$62*('Переменные'!$C$62)))</f>
        <v>275838</v>
      </c>
      <c r="K13" s="102">
        <f>('Переменные'!$C$62/2)*'Переменные'!$E$62*K10+(('Выручка'!K30*'Переменные'!$G$62*('Переменные'!$C$62)))</f>
        <v>272397</v>
      </c>
      <c r="L13" s="102">
        <f>('Переменные'!$C$62/2)*'Переменные'!$E$62*L10+(('Выручка'!L30*'Переменные'!$G$62*('Переменные'!$C$62)))</f>
        <v>256950</v>
      </c>
      <c r="M13" s="102">
        <f>('Переменные'!$C$62/2)*'Переменные'!$E$62*M10+(('Выручка'!M30*'Переменные'!$G$62*('Переменные'!$C$62)))</f>
        <v>251751</v>
      </c>
      <c r="N13" s="102">
        <f>('Переменные'!$C$62/2)*'Переменные'!$E$62*N10+(('Выручка'!N30*'Переменные'!$G$62*('Переменные'!$C$62)))</f>
        <v>243630</v>
      </c>
      <c r="O13" s="102">
        <f>('Переменные'!$C$62/2)*'Переменные'!$E$62*O10+(('Выручка'!O30*'Переменные'!$G$62*('Переменные'!$C$62)))</f>
        <v>262074</v>
      </c>
      <c r="P13" s="97">
        <f t="shared" ref="P13:P17" si="1">SUM(D13:O13)</f>
        <v>1562640</v>
      </c>
      <c r="Q13" s="102">
        <f>('Переменные'!$C$62/2)*'Переменные'!$E$62*Q10+(('Выручка'!Q30*'Переменные'!$G$62*('Переменные'!$C$62)))</f>
        <v>255192</v>
      </c>
      <c r="R13" s="102">
        <f>('Переменные'!$C$62/2)*'Переменные'!$E$62*R10+(('Выручка'!R30*'Переменные'!$G$62*('Переменные'!$C$62)))</f>
        <v>227388</v>
      </c>
      <c r="S13" s="102">
        <f>('Переменные'!$C$62/2)*'Переменные'!$E$62*S10+(('Выручка'!S30*'Переменные'!$G$62*('Переменные'!$C$62)))</f>
        <v>244869</v>
      </c>
      <c r="T13" s="102">
        <f>('Переменные'!$C$62/2)*'Переменные'!$E$62*T10+(('Выручка'!T30*'Переменные'!$G$62*('Переменные'!$C$62)))</f>
        <v>236970</v>
      </c>
      <c r="U13" s="102">
        <f>('Переменные'!$C$62/2)*'Переменные'!$E$62*U10+(('Выручка'!U30*'Переменные'!$G$62*('Переменные'!$C$62)))</f>
        <v>255192</v>
      </c>
      <c r="V13" s="102">
        <f>('Переменные'!$C$62/2)*'Переменные'!$E$62*V10+(('Выручка'!V30*'Переменные'!$G$62*('Переменные'!$C$62)))</f>
        <v>263610</v>
      </c>
      <c r="W13" s="102">
        <f>('Переменные'!$C$62/2)*'Переменные'!$E$62*W10+(('Выручка'!W30*'Переменные'!$G$62*('Переменные'!$C$62)))</f>
        <v>279822.678</v>
      </c>
      <c r="X13" s="102">
        <f>('Переменные'!$C$62/2)*'Переменные'!$E$62*X10+(('Выручка'!X30*'Переменные'!$G$62*('Переменные'!$C$62)))</f>
        <v>276278.448</v>
      </c>
      <c r="Y13" s="102">
        <f>('Переменные'!$C$62/2)*'Переменные'!$E$62*Y10+(('Выручка'!Y30*'Переменные'!$G$62*('Переменные'!$C$62)))</f>
        <v>260506.44</v>
      </c>
      <c r="Z13" s="102">
        <f>('Переменные'!$C$62/2)*'Переменные'!$E$62*Z10+(('Выручка'!Z30*'Переменные'!$G$62*('Переменные'!$C$62)))</f>
        <v>255013.068</v>
      </c>
      <c r="AA13" s="102">
        <f>('Переменные'!$C$62/2)*'Переменные'!$E$62*AA10+(('Выручка'!AA30*'Переменные'!$G$62*('Переменные'!$C$62)))</f>
        <v>246786.84</v>
      </c>
      <c r="AB13" s="102">
        <f>('Переменные'!$C$62/2)*'Переменные'!$E$62*AB10+(('Выручка'!AB30*'Переменные'!$G$62*('Переменные'!$C$62)))</f>
        <v>265645.758</v>
      </c>
      <c r="AC13" s="97">
        <f t="shared" ref="AC13:AC17" si="2">SUM(Q13:AB13)</f>
        <v>3067274.232</v>
      </c>
      <c r="AD13" s="102">
        <f>('Переменные'!$C$62/2)*'Переменные'!$E$62*AD10+(('Выручка'!AD30*'Переменные'!$G$62*('Переменные'!$C$62)))</f>
        <v>258557.298</v>
      </c>
      <c r="AE13" s="102">
        <f>('Переменные'!$C$62/2)*'Переменные'!$E$62*AE10+(('Выручка'!AE30*'Переменные'!$G$62*('Переменные'!$C$62)))</f>
        <v>230334.384</v>
      </c>
      <c r="AF13" s="102">
        <f>('Переменные'!$C$62/2)*'Переменные'!$E$62*AF10+(('Выручка'!AF30*'Переменные'!$G$62*('Переменные'!$C$62)))</f>
        <v>247924.608</v>
      </c>
      <c r="AG13" s="102">
        <f>('Переменные'!$C$62/2)*'Переменные'!$E$62*AG10+(('Выручка'!AG30*'Переменные'!$G$62*('Переменные'!$C$62)))</f>
        <v>239927.04</v>
      </c>
      <c r="AH13" s="102">
        <f>('Переменные'!$C$62/2)*'Переменные'!$E$62*AH10+(('Выручка'!AH30*'Переменные'!$G$62*('Переменные'!$C$62)))</f>
        <v>258557.298</v>
      </c>
      <c r="AI13" s="102">
        <f>('Переменные'!$C$62/2)*'Переменные'!$E$62*AI10+(('Выручка'!AI30*'Переменные'!$G$62*('Переменные'!$C$62)))</f>
        <v>267366.24</v>
      </c>
      <c r="AJ13" s="102">
        <f>('Переменные'!$C$62/2)*'Переменные'!$E$62*AJ10+(('Выручка'!AJ30*'Переменные'!$G$62*('Переменные'!$C$62)))</f>
        <v>283990.6925</v>
      </c>
      <c r="AK13" s="102">
        <f>('Переменные'!$C$62/2)*'Переменные'!$E$62*AK10+(('Выручка'!AK30*'Переменные'!$G$62*('Переменные'!$C$62)))</f>
        <v>280340.1356</v>
      </c>
      <c r="AL13" s="102">
        <f>('Переменные'!$C$62/2)*'Переменные'!$E$62*AL10+(('Выручка'!AL30*'Переменные'!$G$62*('Переменные'!$C$62)))</f>
        <v>264231.3114</v>
      </c>
      <c r="AM13" s="102">
        <f>('Переменные'!$C$62/2)*'Переменные'!$E$62*AM10+(('Выручка'!AM30*'Переменные'!$G$62*('Переменные'!$C$62)))</f>
        <v>258436.7942</v>
      </c>
      <c r="AN13" s="102">
        <f>('Переменные'!$C$62/2)*'Переменные'!$E$62*AN10+(('Выручка'!AN30*'Переменные'!$G$62*('Переменные'!$C$62)))</f>
        <v>250100.1234</v>
      </c>
      <c r="AO13" s="102">
        <f>('Переменные'!$C$62/2)*'Переменные'!$E$62*AO10+(('Выручка'!AO30*'Переменные'!$G$62*('Переменные'!$C$62)))</f>
        <v>269388.4649</v>
      </c>
      <c r="AP13" s="97">
        <f t="shared" ref="AP13:AP17" si="3">SUM(AD13:AO13)</f>
        <v>3109154.39</v>
      </c>
      <c r="AQ13" s="102">
        <f>('Переменные'!$C$62/2)*'Переменные'!$E$62*AQ10+(('Выручка'!AQ30*'Переменные'!$G$62*('Переменные'!$C$62)))</f>
        <v>262087.3511</v>
      </c>
      <c r="AR13" s="102">
        <f>('Переменные'!$C$62/2)*'Переменные'!$E$62*AR10+(('Выручка'!AR30*'Переменные'!$G$62*('Переменные'!$C$62)))</f>
        <v>233426.7818</v>
      </c>
      <c r="AS13" s="102">
        <f>('Переменные'!$C$62/2)*'Переменные'!$E$62*AS10+(('Выручка'!AS30*'Переменные'!$G$62*('Переменные'!$C$62)))</f>
        <v>251135.6804</v>
      </c>
      <c r="AT13" s="102">
        <f>('Переменные'!$C$62/2)*'Переменные'!$E$62*AT10+(('Выручка'!AT30*'Переменные'!$G$62*('Переменные'!$C$62)))</f>
        <v>243034.5294</v>
      </c>
      <c r="AU13" s="102">
        <f>('Переменные'!$C$62/2)*'Переменные'!$E$62*AU10+(('Выручка'!AU30*'Переменные'!$G$62*('Переменные'!$C$62)))</f>
        <v>262087.3511</v>
      </c>
      <c r="AV13" s="102">
        <f>('Переменные'!$C$62/2)*'Переменные'!$E$62*AV10+(('Выручка'!AV30*'Переменные'!$G$62*('Переменные'!$C$62)))</f>
        <v>271296.9054</v>
      </c>
      <c r="AW13" s="102">
        <f>('Переменные'!$C$62/2)*'Переменные'!$E$62*AW10+(('Выручка'!AW30*'Переменные'!$G$62*('Переменные'!$C$62)))</f>
        <v>288349.4574</v>
      </c>
      <c r="AX13" s="102">
        <f>('Переменные'!$C$62/2)*'Переменные'!$E$62*AX10+(('Выручка'!AX30*'Переменные'!$G$62*('Переменные'!$C$62)))</f>
        <v>284589.3838</v>
      </c>
      <c r="AY13" s="102">
        <f>('Переменные'!$C$62/2)*'Переменные'!$E$62*AY10+(('Выручка'!AY30*'Переменные'!$G$62*('Переменные'!$C$62)))</f>
        <v>268131.5193</v>
      </c>
      <c r="AZ13" s="102">
        <f>('Переменные'!$C$62/2)*'Переменные'!$E$62*AZ10+(('Выручка'!AZ30*'Переменные'!$G$62*('Переменные'!$C$62)))</f>
        <v>262028.9422</v>
      </c>
      <c r="BA13" s="102">
        <f>('Переменные'!$C$62/2)*'Переменные'!$E$62*BA10+(('Выручка'!BA30*'Переменные'!$G$62*('Переменные'!$C$62)))</f>
        <v>253576.3956</v>
      </c>
      <c r="BB13" s="102">
        <f>('Переменные'!$C$62/2)*'Переменные'!$E$62*BB10+(('Выручка'!BB30*'Переменные'!$G$62*('Переменные'!$C$62)))</f>
        <v>273309.163</v>
      </c>
      <c r="BC13" s="97">
        <f t="shared" ref="BC13:BC17" si="4">SUM(AQ13:BB13)</f>
        <v>3153053.461</v>
      </c>
      <c r="BD13" s="102">
        <f>('Переменные'!$C$62/2)*'Переменные'!$E$62*BD10+(('Выручка'!BD30*'Переменные'!$G$62*('Переменные'!$C$62)))</f>
        <v>265789.0158</v>
      </c>
      <c r="BE13" s="102">
        <f>('Переменные'!$C$62/2)*'Переменные'!$E$62*BE10+(('Выручка'!BE30*'Переменные'!$G$62*('Переменные'!$C$62)))</f>
        <v>236671.3026</v>
      </c>
      <c r="BF13" s="102">
        <f>('Переменные'!$C$62/2)*'Переменные'!$E$62*BF10+(('Выручка'!BF30*'Переменные'!$G$62*('Переменные'!$C$62)))</f>
        <v>254508.795</v>
      </c>
      <c r="BG13" s="102">
        <f>('Переменные'!$C$62/2)*'Переменные'!$E$62*BG10+(('Выручка'!BG30*'Переменные'!$G$62*('Переменные'!$C$62)))</f>
        <v>246298.8338</v>
      </c>
      <c r="BH13" s="102">
        <f>('Переменные'!$C$62/2)*'Переменные'!$E$62*BH10+(('Выручка'!BH30*'Переменные'!$G$62*('Переменные'!$C$62)))</f>
        <v>265789.0158</v>
      </c>
      <c r="BI13" s="102">
        <f>('Переменные'!$C$62/2)*'Переменные'!$E$62*BI10+(('Выручка'!BI30*'Переменные'!$G$62*('Переменные'!$C$62)))</f>
        <v>275409.0811</v>
      </c>
      <c r="BJ13" s="102">
        <f>('Переменные'!$C$62/2)*'Переменные'!$E$62*BJ10+(('Выручка'!BJ30*'Переменные'!$G$62*('Переменные'!$C$62)))</f>
        <v>291357.5163</v>
      </c>
      <c r="BK13" s="102">
        <f>('Переменные'!$C$62/2)*'Переменные'!$E$62*BK10+(('Выручка'!BK30*'Переменные'!$G$62*('Переменные'!$C$62)))</f>
        <v>289033.7908</v>
      </c>
      <c r="BL13" s="102">
        <f>('Переменные'!$C$62/2)*'Переменные'!$E$62*BL10+(('Выручка'!BL30*'Переменные'!$G$62*('Переменные'!$C$62)))</f>
        <v>272214.2315</v>
      </c>
      <c r="BM13" s="102">
        <f>('Переменные'!$C$62/2)*'Переменные'!$E$62*BM10+(('Выручка'!BM30*'Переменные'!$G$62*('Переменные'!$C$62)))</f>
        <v>265796.5359</v>
      </c>
      <c r="BN13" s="102">
        <f>('Переменные'!$C$62/2)*'Переменные'!$E$62*BN10+(('Выручка'!BN30*'Переменные'!$G$62*('Переменные'!$C$62)))</f>
        <v>257222.4541</v>
      </c>
      <c r="BO13" s="102">
        <f>('Переменные'!$C$62/2)*'Переменные'!$E$62*BO10+(('Выручка'!BO30*'Переменные'!$G$62*('Переменные'!$C$62)))</f>
        <v>277415.1634</v>
      </c>
      <c r="BP13" s="97">
        <f t="shared" ref="BP13:BP17" si="5">SUM(BD13:BO13)</f>
        <v>3197505.736</v>
      </c>
      <c r="BQ13" s="102">
        <f>('Переменные'!$C$62/2)*'Переменные'!$E$62*BQ10+(('Выручка'!BQ30*'Переменные'!$G$62*('Переменные'!$C$62)))</f>
        <v>269669.4117</v>
      </c>
      <c r="BR13" s="102">
        <f>('Переменные'!$C$62/2)*'Переменные'!$E$62*BR10+(('Выручка'!BR30*'Переменные'!$G$62*('Переменные'!$C$62)))</f>
        <v>240074.2905</v>
      </c>
      <c r="BS13" s="102">
        <f>('Переменные'!$C$62/2)*'Переменные'!$E$62*BS10+(('Выручка'!BS30*'Переменные'!$G$62*('Переменные'!$C$62)))</f>
        <v>258050.7843</v>
      </c>
      <c r="BT13" s="102">
        <f>('Переменные'!$C$62/2)*'Переменные'!$E$62*BT10+(('Выручка'!BT30*'Переменные'!$G$62*('Переменные'!$C$62)))</f>
        <v>249726.5654</v>
      </c>
      <c r="BU13" s="102">
        <f>('Переменные'!$C$62/2)*'Переменные'!$E$62*BU10+(('Выручка'!BU30*'Переменные'!$G$62*('Переменные'!$C$62)))</f>
        <v>269669.4117</v>
      </c>
      <c r="BV13" s="102">
        <f>('Переменные'!$C$62/2)*'Переменные'!$E$62*BV10+(('Выручка'!BV30*'Переменные'!$G$62*('Переменные'!$C$62)))</f>
        <v>279710.1201</v>
      </c>
      <c r="BW13" s="102">
        <f>('Переменные'!$C$62/2)*'Переменные'!$E$62*BW10+(('Выручка'!BW30*'Переменные'!$G$62*('Переменные'!$C$62)))</f>
        <v>293681.2418</v>
      </c>
      <c r="BX13" s="102">
        <f>('Переменные'!$C$62/2)*'Переменные'!$E$62*BX10+(('Выручка'!BX30*'Переменные'!$G$62*('Переменные'!$C$62)))</f>
        <v>293681.2418</v>
      </c>
      <c r="BY13" s="102">
        <f>('Переменные'!$C$62/2)*'Переменные'!$E$62*BY10+(('Выручка'!BY30*'Переменные'!$G$62*('Переменные'!$C$62)))</f>
        <v>276486.888</v>
      </c>
      <c r="BZ13" s="102">
        <f>('Переменные'!$C$62/2)*'Переменные'!$E$62*BZ10+(('Выручка'!BZ30*'Переменные'!$G$62*('Переменные'!$C$62)))</f>
        <v>269746.8693</v>
      </c>
      <c r="CA13" s="102">
        <f>('Переменные'!$C$62/2)*'Переменные'!$E$62*CA10+(('Выручка'!CA30*'Переменные'!$G$62*('Переменные'!$C$62)))</f>
        <v>261045.3573</v>
      </c>
      <c r="CB13" s="102">
        <f>('Переменные'!$C$62/2)*'Переменные'!$E$62*CB10+(('Выручка'!CB30*'Переменные'!$G$62*('Переменные'!$C$62)))</f>
        <v>281714.0555</v>
      </c>
      <c r="CC13" s="97">
        <f t="shared" ref="CC13:CC17" si="6">SUM(BQ13:CB13)</f>
        <v>3243256.238</v>
      </c>
      <c r="CD13" s="102">
        <f>('Переменные'!$C$62/2)*'Переменные'!$E$62*CD10+(('Выручка'!CD30*'Переменные'!$G$62*('Переменные'!$C$62)))</f>
        <v>273735.9313</v>
      </c>
      <c r="CE13" s="102">
        <f>('Переменные'!$C$62/2)*'Переменные'!$E$62*CE10+(('Выручка'!CE30*'Переменные'!$G$62*('Переменные'!$C$62)))</f>
        <v>243642.3335</v>
      </c>
      <c r="CF13" s="102">
        <f>('Переменные'!$C$62/2)*'Переменные'!$E$62*CF10+(('Выручка'!CF30*'Переменные'!$G$62*('Переменные'!$C$62)))</f>
        <v>261768.7451</v>
      </c>
      <c r="CG13" s="102">
        <f>('Переменные'!$C$62/2)*'Переменные'!$E$62*CG10+(('Выручка'!CG30*'Переменные'!$G$62*('Переменные'!$C$62)))</f>
        <v>253324.592</v>
      </c>
      <c r="CH13" s="102">
        <f>('Переменные'!$C$62/2)*'Переменные'!$E$62*CH10+(('Выручка'!CH30*'Переменные'!$G$62*('Переменные'!$C$62)))</f>
        <v>273735.9313</v>
      </c>
      <c r="CI13" s="102">
        <f>('Переменные'!$C$62/2)*'Переменные'!$E$62*CI10+(('Выручка'!CI30*'Переменные'!$G$62*('Переменные'!$C$62)))</f>
        <v>284207.6533</v>
      </c>
      <c r="CJ13" s="102">
        <f>('Переменные'!$C$62/2)*'Переменные'!$E$62*CJ10+(('Выручка'!CJ30*'Переменные'!$G$62*('Переменные'!$C$62)))</f>
        <v>296074.679</v>
      </c>
      <c r="CK13" s="102">
        <f>('Переменные'!$C$62/2)*'Переменные'!$E$62*CK10+(('Выручка'!CK30*'Переменные'!$G$62*('Переменные'!$C$62)))</f>
        <v>296074.679</v>
      </c>
      <c r="CL13" s="102">
        <f>('Переменные'!$C$62/2)*'Переменные'!$E$62*CL10+(('Выручка'!CL30*'Переменные'!$G$62*('Переменные'!$C$62)))</f>
        <v>280957.2111</v>
      </c>
      <c r="CM13" s="102">
        <f>('Переменные'!$C$62/2)*'Переменные'!$E$62*CM10+(('Выручка'!CM30*'Переменные'!$G$62*('Переменные'!$C$62)))</f>
        <v>273887.5157</v>
      </c>
      <c r="CN13" s="102">
        <f>('Переменные'!$C$62/2)*'Переменные'!$E$62*CN10+(('Выручка'!CN30*'Переменные'!$G$62*('Переменные'!$C$62)))</f>
        <v>265052.4346</v>
      </c>
      <c r="CO13" s="102">
        <f>('Переменные'!$C$62/2)*'Переменные'!$E$62*CO10+(('Выручка'!CO30*'Переменные'!$G$62*('Переменные'!$C$62)))</f>
        <v>286213.7176</v>
      </c>
      <c r="CP13" s="97">
        <f t="shared" ref="CP13:CP17" si="7">SUM(CD13:CO13)</f>
        <v>3288675.424</v>
      </c>
      <c r="CQ13" s="98"/>
      <c r="CR13" s="98"/>
      <c r="CS13" s="98"/>
      <c r="CT13" s="98"/>
    </row>
    <row r="14">
      <c r="A14" s="100"/>
      <c r="B14" s="101" t="s">
        <v>141</v>
      </c>
      <c r="C14" s="84"/>
      <c r="D14" s="102">
        <v>0.0</v>
      </c>
      <c r="E14" s="102">
        <v>0.0</v>
      </c>
      <c r="F14" s="102">
        <v>0.0</v>
      </c>
      <c r="G14" s="102">
        <v>0.0</v>
      </c>
      <c r="H14" s="102">
        <v>0.0</v>
      </c>
      <c r="I14" s="102">
        <v>0.0</v>
      </c>
      <c r="J14" s="102">
        <f>('Переменные'!$C$63/2)*'Переменные'!$E$63*J10+('Выручка'!J30*'Переменные'!$C$63*'Переменные'!$G$63)</f>
        <v>104346</v>
      </c>
      <c r="K14" s="102">
        <f>('Переменные'!$C$63/2)*'Переменные'!$E$63*K10+('Выручка'!K30*'Переменные'!$C$63*'Переменные'!$G$63)</f>
        <v>103199</v>
      </c>
      <c r="L14" s="102">
        <f>('Переменные'!$C$63/2)*'Переменные'!$E$63*L10+('Выручка'!L30*'Переменные'!$C$63*'Переменные'!$G$63)</f>
        <v>97650</v>
      </c>
      <c r="M14" s="102">
        <f>('Переменные'!$C$63/2)*'Переменные'!$E$63*M10+('Выручка'!M30*'Переменные'!$C$63*'Переменные'!$G$63)</f>
        <v>96317</v>
      </c>
      <c r="N14" s="102">
        <f>('Переменные'!$C$63/2)*'Переменные'!$E$63*N10+('Выручка'!N30*'Переменные'!$C$63*'Переменные'!$G$63)</f>
        <v>93210</v>
      </c>
      <c r="O14" s="102">
        <f>('Переменные'!$C$63/2)*'Переменные'!$E$63*O10+('Выручка'!O30*'Переменные'!$C$63*'Переменные'!$G$63)</f>
        <v>99758</v>
      </c>
      <c r="P14" s="97">
        <f t="shared" si="1"/>
        <v>594480</v>
      </c>
      <c r="Q14" s="102">
        <f>('Переменные'!$C$63/2)*'Переменные'!$E$63*Q10+('Выручка'!Q30*'Переменные'!$C$63*'Переменные'!$G$63)</f>
        <v>97464</v>
      </c>
      <c r="R14" s="102">
        <f>('Переменные'!$C$63/2)*'Переменные'!$E$63*R10+('Выручка'!R30*'Переменные'!$C$63*'Переменные'!$G$63)</f>
        <v>86996</v>
      </c>
      <c r="S14" s="102">
        <f>('Переменные'!$C$63/2)*'Переменные'!$E$63*S10+('Выручка'!S30*'Переменные'!$C$63*'Переменные'!$G$63)</f>
        <v>94023</v>
      </c>
      <c r="T14" s="102">
        <f>('Переменные'!$C$63/2)*'Переменные'!$E$63*T10+('Выручка'!T30*'Переменные'!$C$63*'Переменные'!$G$63)</f>
        <v>90990</v>
      </c>
      <c r="U14" s="102">
        <f>('Переменные'!$C$63/2)*'Переменные'!$E$63*U10+('Выручка'!U30*'Переменные'!$C$63*'Переменные'!$G$63)</f>
        <v>97464</v>
      </c>
      <c r="V14" s="102">
        <f>('Переменные'!$C$63/2)*'Переменные'!$E$63*V10+('Выручка'!V30*'Переменные'!$C$63*'Переменные'!$G$63)</f>
        <v>99870</v>
      </c>
      <c r="W14" s="102">
        <f>('Переменные'!$C$63/2)*'Переменные'!$E$63*W10+('Выручка'!W30*'Переменные'!$C$63*'Переменные'!$G$63)</f>
        <v>105674.226</v>
      </c>
      <c r="X14" s="102">
        <f>('Переменные'!$C$63/2)*'Переменные'!$E$63*X10+('Выручка'!X30*'Переменные'!$C$63*'Переменные'!$G$63)</f>
        <v>104492.816</v>
      </c>
      <c r="Y14" s="102">
        <f>('Переменные'!$C$63/2)*'Переменные'!$E$63*Y10+('Выручка'!Y30*'Переменные'!$C$63*'Переменные'!$G$63)</f>
        <v>98835.48</v>
      </c>
      <c r="Z14" s="102">
        <f>('Переменные'!$C$63/2)*'Переменные'!$E$63*Z10+('Выручка'!Z30*'Переменные'!$C$63*'Переменные'!$G$63)</f>
        <v>97404.356</v>
      </c>
      <c r="AA14" s="102">
        <f>('Переменные'!$C$63/2)*'Переменные'!$E$63*AA10+('Выручка'!AA30*'Переменные'!$C$63*'Переменные'!$G$63)</f>
        <v>94262.28</v>
      </c>
      <c r="AB14" s="102">
        <f>('Переменные'!$C$63/2)*'Переменные'!$E$63*AB10+('Выручка'!AB30*'Переменные'!$C$63*'Переменные'!$G$63)</f>
        <v>100948.586</v>
      </c>
      <c r="AC14" s="97">
        <f t="shared" si="2"/>
        <v>1168424.744</v>
      </c>
      <c r="AD14" s="102">
        <f>('Переменные'!$C$63/2)*'Переменные'!$E$63*AD10+('Выручка'!AD30*'Переменные'!$C$63*'Переменные'!$G$63)</f>
        <v>98585.766</v>
      </c>
      <c r="AE14" s="102">
        <f>('Переменные'!$C$63/2)*'Переменные'!$E$63*AE10+('Выручка'!AE30*'Переменные'!$C$63*'Переменные'!$G$63)</f>
        <v>87978.128</v>
      </c>
      <c r="AF14" s="102">
        <f>('Переменные'!$C$63/2)*'Переменные'!$E$63*AF10+('Выручка'!AF30*'Переменные'!$C$63*'Переменные'!$G$63)</f>
        <v>95041.536</v>
      </c>
      <c r="AG14" s="102">
        <f>('Переменные'!$C$63/2)*'Переменные'!$E$63*AG10+('Выручка'!AG30*'Переменные'!$C$63*'Переменные'!$G$63)</f>
        <v>91975.68</v>
      </c>
      <c r="AH14" s="102">
        <f>('Переменные'!$C$63/2)*'Переменные'!$E$63*AH10+('Выручка'!AH30*'Переменные'!$C$63*'Переменные'!$G$63)</f>
        <v>98585.766</v>
      </c>
      <c r="AI14" s="102">
        <f>('Переменные'!$C$63/2)*'Переменные'!$E$63*AI10+('Выручка'!AI30*'Переменные'!$C$63*'Переменные'!$G$63)</f>
        <v>101122.08</v>
      </c>
      <c r="AJ14" s="102">
        <f>('Переменные'!$C$63/2)*'Переменные'!$E$63*AJ10+('Выручка'!AJ30*'Переменные'!$C$63*'Переменные'!$G$63)</f>
        <v>107063.5642</v>
      </c>
      <c r="AK14" s="102">
        <f>('Переменные'!$C$63/2)*'Переменные'!$E$63*AK10+('Выручка'!AK30*'Переменные'!$C$63*'Переменные'!$G$63)</f>
        <v>105846.7119</v>
      </c>
      <c r="AL14" s="102">
        <f>('Переменные'!$C$63/2)*'Переменные'!$E$63*AL10+('Выручка'!AL30*'Переменные'!$C$63*'Переменные'!$G$63)</f>
        <v>100077.1038</v>
      </c>
      <c r="AM14" s="102">
        <f>('Переменные'!$C$63/2)*'Переменные'!$E$63*AM10+('Выручка'!AM30*'Переменные'!$C$63*'Переменные'!$G$63)</f>
        <v>98545.59806</v>
      </c>
      <c r="AN14" s="102">
        <f>('Переменные'!$C$63/2)*'Переменные'!$E$63*AN10+('Выручка'!AN30*'Переменные'!$C$63*'Переменные'!$G$63)</f>
        <v>95366.7078</v>
      </c>
      <c r="AO14" s="102">
        <f>('Переменные'!$C$63/2)*'Переменные'!$E$63*AO10+('Выручка'!AO30*'Переменные'!$C$63*'Переменные'!$G$63)</f>
        <v>102196.155</v>
      </c>
      <c r="AP14" s="97">
        <f t="shared" si="3"/>
        <v>1182384.797</v>
      </c>
      <c r="AQ14" s="102">
        <f>('Переменные'!$C$63/2)*'Переменные'!$E$63*AQ10+('Выручка'!AQ30*'Переменные'!$C$63*'Переменные'!$G$63)</f>
        <v>99762.45036</v>
      </c>
      <c r="AR14" s="102">
        <f>('Переменные'!$C$63/2)*'Переменные'!$E$63*AR10+('Выручка'!AR30*'Переменные'!$C$63*'Переменные'!$G$63)</f>
        <v>89008.92728</v>
      </c>
      <c r="AS14" s="102">
        <f>('Переменные'!$C$63/2)*'Переменные'!$E$63*AS10+('Выручка'!AS30*'Переменные'!$C$63*'Переменные'!$G$63)</f>
        <v>96111.89346</v>
      </c>
      <c r="AT14" s="102">
        <f>('Переменные'!$C$63/2)*'Переменные'!$E$63*AT10+('Выручка'!AT30*'Переменные'!$C$63*'Переменные'!$G$63)</f>
        <v>93011.5098</v>
      </c>
      <c r="AU14" s="102">
        <f>('Переменные'!$C$63/2)*'Переменные'!$E$63*AU10+('Выручка'!AU30*'Переменные'!$C$63*'Переменные'!$G$63)</f>
        <v>99762.45036</v>
      </c>
      <c r="AV14" s="102">
        <f>('Переменные'!$C$63/2)*'Переменные'!$E$63*AV10+('Выручка'!AV30*'Переменные'!$C$63*'Переменные'!$G$63)</f>
        <v>102432.3018</v>
      </c>
      <c r="AW14" s="102">
        <f>('Переменные'!$C$63/2)*'Переменные'!$E$63*AW10+('Выручка'!AW30*'Переменные'!$C$63*'Переменные'!$G$63)</f>
        <v>108516.4858</v>
      </c>
      <c r="AX14" s="102">
        <f>('Переменные'!$C$63/2)*'Переменные'!$E$63*AX10+('Выручка'!AX30*'Переменные'!$C$63*'Переменные'!$G$63)</f>
        <v>107263.1279</v>
      </c>
      <c r="AY14" s="102">
        <f>('Переменные'!$C$63/2)*'Переменные'!$E$63*AY10+('Выручка'!AY30*'Переменные'!$C$63*'Переменные'!$G$63)</f>
        <v>101377.1731</v>
      </c>
      <c r="AZ14" s="102">
        <f>('Переменные'!$C$63/2)*'Переменные'!$E$63*AZ10+('Выручка'!AZ30*'Переменные'!$C$63*'Переменные'!$G$63)</f>
        <v>99742.98072</v>
      </c>
      <c r="BA14" s="102">
        <f>('Переменные'!$C$63/2)*'Переменные'!$E$63*BA10+('Выручка'!BA30*'Переменные'!$C$63*'Переменные'!$G$63)</f>
        <v>96525.46522</v>
      </c>
      <c r="BB14" s="102">
        <f>('Переменные'!$C$63/2)*'Переменные'!$E$63*BB10+('Выручка'!BB30*'Переменные'!$C$63*'Переменные'!$G$63)</f>
        <v>103503.0543</v>
      </c>
      <c r="BC14" s="97">
        <f t="shared" si="4"/>
        <v>1197017.82</v>
      </c>
      <c r="BD14" s="102">
        <f>('Переменные'!$C$63/2)*'Переменные'!$E$63*BD10+('Выручка'!BD30*'Переменные'!$C$63*'Переменные'!$G$63)</f>
        <v>100996.3386</v>
      </c>
      <c r="BE14" s="102">
        <f>('Переменные'!$C$63/2)*'Переменные'!$E$63*BE10+('Выручка'!BE30*'Переменные'!$C$63*'Переменные'!$G$63)</f>
        <v>90090.4342</v>
      </c>
      <c r="BF14" s="102">
        <f>('Переменные'!$C$63/2)*'Переменные'!$E$63*BF10+('Выручка'!BF30*'Переменные'!$C$63*'Переменные'!$G$63)</f>
        <v>97236.26499</v>
      </c>
      <c r="BG14" s="102">
        <f>('Переменные'!$C$63/2)*'Переменные'!$E$63*BG10+('Выручка'!BG30*'Переменные'!$C$63*'Переменные'!$G$63)</f>
        <v>94099.61128</v>
      </c>
      <c r="BH14" s="102">
        <f>('Переменные'!$C$63/2)*'Переменные'!$E$63*BH10+('Выручка'!BH30*'Переменные'!$C$63*'Переменные'!$G$63)</f>
        <v>100996.3386</v>
      </c>
      <c r="BI14" s="102">
        <f>('Переменные'!$C$63/2)*'Переменные'!$E$63*BI10+('Выручка'!BI30*'Переменные'!$C$63*'Переменные'!$G$63)</f>
        <v>103803.027</v>
      </c>
      <c r="BJ14" s="102">
        <f>('Переменные'!$C$63/2)*'Переменные'!$E$63*BJ10+('Выручка'!BJ30*'Переменные'!$C$63*'Переменные'!$G$63)</f>
        <v>109519.1721</v>
      </c>
      <c r="BK14" s="102">
        <f>('Переменные'!$C$63/2)*'Переменные'!$E$63*BK10+('Выручка'!BK30*'Переменные'!$C$63*'Переменные'!$G$63)</f>
        <v>108744.5969</v>
      </c>
      <c r="BL14" s="102">
        <f>('Переменные'!$C$63/2)*'Переменные'!$E$63*BL10+('Выручка'!BL30*'Переменные'!$C$63*'Переменные'!$G$63)</f>
        <v>102738.0772</v>
      </c>
      <c r="BM14" s="102">
        <f>('Переменные'!$C$63/2)*'Переменные'!$E$63*BM10+('Выручка'!BM30*'Переменные'!$C$63*'Переменные'!$G$63)</f>
        <v>100998.8453</v>
      </c>
      <c r="BN14" s="102">
        <f>('Переменные'!$C$63/2)*'Переменные'!$E$63*BN10+('Выручка'!BN30*'Переменные'!$C$63*'Переменные'!$G$63)</f>
        <v>97740.81804</v>
      </c>
      <c r="BO14" s="102">
        <f>('Переменные'!$C$63/2)*'Переменные'!$E$63*BO10+('Выручка'!BO30*'Переменные'!$C$63*'Переменные'!$G$63)</f>
        <v>104871.7211</v>
      </c>
      <c r="BP14" s="97">
        <f t="shared" si="5"/>
        <v>1211835.245</v>
      </c>
      <c r="BQ14" s="102">
        <f>('Переменные'!$C$63/2)*'Переменные'!$E$63*BQ10+('Выручка'!BQ30*'Переменные'!$C$63*'Переменные'!$G$63)</f>
        <v>102289.8039</v>
      </c>
      <c r="BR14" s="102">
        <f>('Переменные'!$C$63/2)*'Переменные'!$E$63*BR10+('Выручка'!BR30*'Переменные'!$C$63*'Переменные'!$G$63)</f>
        <v>91224.7635</v>
      </c>
      <c r="BS14" s="102">
        <f>('Переменные'!$C$63/2)*'Переменные'!$E$63*BS10+('Выручка'!BS30*'Переменные'!$C$63*'Переменные'!$G$63)</f>
        <v>98416.9281</v>
      </c>
      <c r="BT14" s="102">
        <f>('Переменные'!$C$63/2)*'Переменные'!$E$63*BT10+('Выручка'!BT30*'Переменные'!$C$63*'Переменные'!$G$63)</f>
        <v>95242.18848</v>
      </c>
      <c r="BU14" s="102">
        <f>('Переменные'!$C$63/2)*'Переменные'!$E$63*BU10+('Выручка'!BU30*'Переменные'!$C$63*'Переменные'!$G$63)</f>
        <v>102289.8039</v>
      </c>
      <c r="BV14" s="102">
        <f>('Переменные'!$C$63/2)*'Переменные'!$E$63*BV10+('Выручка'!BV30*'Переменные'!$C$63*'Переменные'!$G$63)</f>
        <v>105236.7067</v>
      </c>
      <c r="BW14" s="102">
        <f>('Переменные'!$C$63/2)*'Переменные'!$E$63*BW10+('Выручка'!BW30*'Переменные'!$C$63*'Переменные'!$G$63)</f>
        <v>110293.7473</v>
      </c>
      <c r="BX14" s="102">
        <f>('Переменные'!$C$63/2)*'Переменные'!$E$63*BX10+('Выручка'!BX30*'Переменные'!$C$63*'Переменные'!$G$63)</f>
        <v>110293.7473</v>
      </c>
      <c r="BY14" s="102">
        <f>('Переменные'!$C$63/2)*'Переменные'!$E$63*BY10+('Выручка'!BY30*'Переменные'!$C$63*'Переменные'!$G$63)</f>
        <v>104162.296</v>
      </c>
      <c r="BZ14" s="102">
        <f>('Переменные'!$C$63/2)*'Переменные'!$E$63*BZ10+('Выручка'!BZ30*'Переменные'!$C$63*'Переменные'!$G$63)</f>
        <v>102315.6231</v>
      </c>
      <c r="CA14" s="102">
        <f>('Переменные'!$C$63/2)*'Переменные'!$E$63*CA10+('Выручка'!CA30*'Переменные'!$C$63*'Переменные'!$G$63)</f>
        <v>99015.11911</v>
      </c>
      <c r="CB14" s="102">
        <f>('Переменные'!$C$63/2)*'Переменные'!$E$63*CB10+('Выручка'!CB30*'Переменные'!$C$63*'Переменные'!$G$63)</f>
        <v>106304.6852</v>
      </c>
      <c r="CC14" s="97">
        <f t="shared" si="6"/>
        <v>1227085.413</v>
      </c>
      <c r="CD14" s="102">
        <f>('Переменные'!$C$63/2)*'Переменные'!$E$63*CD10+('Выручка'!CD30*'Переменные'!$C$63*'Переменные'!$G$63)</f>
        <v>103645.3104</v>
      </c>
      <c r="CE14" s="102">
        <f>('Переменные'!$C$63/2)*'Переменные'!$E$63*CE10+('Выручка'!CE30*'Переменные'!$C$63*'Переменные'!$G$63)</f>
        <v>92414.11117</v>
      </c>
      <c r="CF14" s="102">
        <f>('Переменные'!$C$63/2)*'Переменные'!$E$63*CF10+('Выручка'!CF30*'Переменные'!$C$63*'Переменные'!$G$63)</f>
        <v>99656.24836</v>
      </c>
      <c r="CG14" s="102">
        <f>('Переменные'!$C$63/2)*'Переменные'!$E$63*CG10+('Выручка'!CG30*'Переменные'!$C$63*'Переменные'!$G$63)</f>
        <v>96441.53067</v>
      </c>
      <c r="CH14" s="102">
        <f>('Переменные'!$C$63/2)*'Переменные'!$E$63*CH10+('Выручка'!CH30*'Переменные'!$C$63*'Переменные'!$G$63)</f>
        <v>103645.3104</v>
      </c>
      <c r="CI14" s="102">
        <f>('Переменные'!$C$63/2)*'Переменные'!$E$63*CI10+('Выручка'!CI30*'Переменные'!$C$63*'Переменные'!$G$63)</f>
        <v>106735.8844</v>
      </c>
      <c r="CJ14" s="102">
        <f>('Переменные'!$C$63/2)*'Переменные'!$E$63*CJ10+('Выручка'!CJ30*'Переменные'!$C$63*'Переменные'!$G$63)</f>
        <v>111091.5597</v>
      </c>
      <c r="CK14" s="102">
        <f>('Переменные'!$C$63/2)*'Переменные'!$E$63*CK10+('Выручка'!CK30*'Переменные'!$C$63*'Переменные'!$G$63)</f>
        <v>111091.5597</v>
      </c>
      <c r="CL14" s="102">
        <f>('Переменные'!$C$63/2)*'Переменные'!$E$63*CL10+('Выручка'!CL30*'Переменные'!$C$63*'Переменные'!$G$63)</f>
        <v>105652.4037</v>
      </c>
      <c r="CM14" s="102">
        <f>('Переменные'!$C$63/2)*'Переменные'!$E$63*CM10+('Выручка'!CM30*'Переменные'!$C$63*'Переменные'!$G$63)</f>
        <v>103695.8386</v>
      </c>
      <c r="CN14" s="102">
        <f>('Переменные'!$C$63/2)*'Переменные'!$E$63*CN10+('Выручка'!CN30*'Переменные'!$C$63*'Переменные'!$G$63)</f>
        <v>100350.8115</v>
      </c>
      <c r="CO14" s="102">
        <f>('Переменные'!$C$63/2)*'Переменные'!$E$63*CO10+('Выручка'!CO30*'Переменные'!$C$63*'Переменные'!$G$63)</f>
        <v>107804.5725</v>
      </c>
      <c r="CP14" s="97">
        <f t="shared" si="7"/>
        <v>1242225.141</v>
      </c>
      <c r="CQ14" s="98"/>
      <c r="CR14" s="98"/>
      <c r="CS14" s="98"/>
      <c r="CT14" s="98"/>
    </row>
    <row r="15">
      <c r="A15" s="95"/>
      <c r="B15" s="103" t="s">
        <v>142</v>
      </c>
      <c r="C15" s="84"/>
      <c r="D15" s="96">
        <f>('Выручка'!D15+'Выручка'!D21+'Выручка'!D27)*250</f>
        <v>0</v>
      </c>
      <c r="E15" s="96">
        <f>('Выручка'!E15+'Выручка'!E21+'Выручка'!E27)*250</f>
        <v>0</v>
      </c>
      <c r="F15" s="96">
        <f>('Выручка'!F15+'Выручка'!F21+'Выручка'!F27)*250</f>
        <v>0</v>
      </c>
      <c r="G15" s="96">
        <f>('Выручка'!G15+'Выручка'!G21+'Выручка'!G27)*250</f>
        <v>0</v>
      </c>
      <c r="H15" s="96">
        <f>('Выручка'!H15+'Выручка'!H21+'Выручка'!H27)*250</f>
        <v>0</v>
      </c>
      <c r="I15" s="96">
        <f>('Выручка'!I15+'Выручка'!I21+'Выручка'!I27)*250</f>
        <v>0</v>
      </c>
      <c r="J15" s="96">
        <f>('Выручка'!J15+'Выручка'!J21+'Выручка'!J27)*250</f>
        <v>104625</v>
      </c>
      <c r="K15" s="96">
        <f>('Выручка'!K15+'Выручка'!K21+'Выручка'!K27)*250</f>
        <v>98812.5</v>
      </c>
      <c r="L15" s="96">
        <f>('Выручка'!L15+'Выручка'!L21+'Выручка'!L27)*250</f>
        <v>84375</v>
      </c>
      <c r="M15" s="96">
        <f>('Выручка'!M15+'Выручка'!M21+'Выручка'!M27)*250</f>
        <v>63937.5</v>
      </c>
      <c r="N15" s="96">
        <f>('Выручка'!N15+'Выручка'!N21+'Выручка'!N27)*250</f>
        <v>61875</v>
      </c>
      <c r="O15" s="96">
        <f>('Выручка'!O15+'Выручка'!O21+'Выручка'!O27)*250</f>
        <v>81375</v>
      </c>
      <c r="P15" s="97">
        <f t="shared" si="1"/>
        <v>495000</v>
      </c>
      <c r="Q15" s="96">
        <f>('Выручка'!Q15+'Выручка'!Q21+'Выручка'!Q27)*250</f>
        <v>69750</v>
      </c>
      <c r="R15" s="96">
        <f>('Выручка'!R15+'Выручка'!R21+'Выручка'!R27)*250</f>
        <v>57750</v>
      </c>
      <c r="S15" s="96">
        <f>('Выручка'!S15+'Выручка'!S21+'Выручка'!S27)*250</f>
        <v>52312.5</v>
      </c>
      <c r="T15" s="96">
        <f>('Выручка'!T15+'Выручка'!T21+'Выручка'!T27)*250</f>
        <v>50625</v>
      </c>
      <c r="U15" s="96">
        <f>('Выручка'!U15+'Выручка'!U21+'Выручка'!U27)*250</f>
        <v>69750</v>
      </c>
      <c r="V15" s="96">
        <f>('Выручка'!V15+'Выручка'!V21+'Выручка'!V27)*250</f>
        <v>95625</v>
      </c>
      <c r="W15" s="96">
        <f>('Выручка'!W15+'Выручка'!W21+'Выручка'!W27)*250</f>
        <v>108112.5</v>
      </c>
      <c r="X15" s="96">
        <f>('Выручка'!X15+'Выручка'!X21+'Выручка'!X27)*250</f>
        <v>102300</v>
      </c>
      <c r="Y15" s="96">
        <f>('Выручка'!Y15+'Выручка'!Y21+'Выручка'!Y27)*250</f>
        <v>87750</v>
      </c>
      <c r="Z15" s="96">
        <f>('Выручка'!Z15+'Выручка'!Z21+'Выручка'!Z27)*250</f>
        <v>67425</v>
      </c>
      <c r="AA15" s="96">
        <f>('Выручка'!AA15+'Выручка'!AA21+'Выручка'!AA27)*250</f>
        <v>65250</v>
      </c>
      <c r="AB15" s="96">
        <f>('Выручка'!AB15+'Выручка'!AB21+'Выручка'!AB27)*250</f>
        <v>84862.5</v>
      </c>
      <c r="AC15" s="97">
        <f t="shared" si="2"/>
        <v>911512.5</v>
      </c>
      <c r="AD15" s="96">
        <f>('Выручка'!AD15+'Выручка'!AD21+'Выручка'!AD27)*250</f>
        <v>73237.5</v>
      </c>
      <c r="AE15" s="96">
        <f>('Выручка'!AE15+'Выручка'!AE21+'Выручка'!AE27)*250</f>
        <v>60900</v>
      </c>
      <c r="AF15" s="96">
        <f>('Выручка'!AF15+'Выручка'!AF21+'Выручка'!AF27)*250</f>
        <v>55800</v>
      </c>
      <c r="AG15" s="96">
        <f>('Выручка'!AG15+'Выручка'!AG21+'Выручка'!AG27)*250</f>
        <v>54000</v>
      </c>
      <c r="AH15" s="96">
        <f>('Выручка'!AH15+'Выручка'!AH21+'Выручка'!AH27)*250</f>
        <v>73237.5</v>
      </c>
      <c r="AI15" s="96">
        <f>('Выручка'!AI15+'Выручка'!AI21+'Выручка'!AI27)*250</f>
        <v>99000</v>
      </c>
      <c r="AJ15" s="96">
        <f>('Выручка'!AJ15+'Выручка'!AJ21+'Выручка'!AJ27)*250</f>
        <v>111600</v>
      </c>
      <c r="AK15" s="96">
        <f>('Выручка'!AK15+'Выручка'!AK21+'Выручка'!AK27)*250</f>
        <v>105787.5</v>
      </c>
      <c r="AL15" s="96">
        <f>('Выручка'!AL15+'Выручка'!AL21+'Выручка'!AL27)*250</f>
        <v>91125</v>
      </c>
      <c r="AM15" s="96">
        <f>('Выручка'!AM15+'Выручка'!AM21+'Выручка'!AM27)*250</f>
        <v>70912.5</v>
      </c>
      <c r="AN15" s="96">
        <f>('Выручка'!AN15+'Выручка'!AN21+'Выручка'!AN27)*250</f>
        <v>68625</v>
      </c>
      <c r="AO15" s="96">
        <f>('Выручка'!AO15+'Выручка'!AO21+'Выручка'!AO27)*250</f>
        <v>88350</v>
      </c>
      <c r="AP15" s="97">
        <f t="shared" si="3"/>
        <v>952575</v>
      </c>
      <c r="AQ15" s="96">
        <f>('Выручка'!AQ15+'Выручка'!AQ21+'Выручка'!AQ27)*250</f>
        <v>76725</v>
      </c>
      <c r="AR15" s="96">
        <f>('Выручка'!AR15+'Выручка'!AR21+'Выручка'!AR27)*250</f>
        <v>64050</v>
      </c>
      <c r="AS15" s="96">
        <f>('Выручка'!AS15+'Выручка'!AS21+'Выручка'!AS27)*250</f>
        <v>59287.5</v>
      </c>
      <c r="AT15" s="96">
        <f>('Выручка'!AT15+'Выручка'!AT21+'Выручка'!AT27)*250</f>
        <v>57375</v>
      </c>
      <c r="AU15" s="96">
        <f>('Выручка'!AU15+'Выручка'!AU21+'Выручка'!AU27)*250</f>
        <v>76725</v>
      </c>
      <c r="AV15" s="96">
        <f>('Выручка'!AV15+'Выручка'!AV21+'Выручка'!AV27)*250</f>
        <v>102375</v>
      </c>
      <c r="AW15" s="96">
        <f>('Выручка'!AW15+'Выручка'!AW21+'Выручка'!AW27)*250</f>
        <v>115087.5</v>
      </c>
      <c r="AX15" s="96">
        <f>('Выручка'!AX15+'Выручка'!AX21+'Выручка'!AX27)*250</f>
        <v>109275</v>
      </c>
      <c r="AY15" s="96">
        <f>('Выручка'!AY15+'Выручка'!AY21+'Выручка'!AY27)*250</f>
        <v>94500</v>
      </c>
      <c r="AZ15" s="96">
        <f>('Выручка'!AZ15+'Выручка'!AZ21+'Выручка'!AZ27)*250</f>
        <v>74400</v>
      </c>
      <c r="BA15" s="96">
        <f>('Выручка'!BA15+'Выручка'!BA21+'Выручка'!BA27)*250</f>
        <v>72000</v>
      </c>
      <c r="BB15" s="96">
        <f>('Выручка'!BB15+'Выручка'!BB21+'Выручка'!BB27)*250</f>
        <v>91837.5</v>
      </c>
      <c r="BC15" s="97">
        <f t="shared" si="4"/>
        <v>993637.5</v>
      </c>
      <c r="BD15" s="96">
        <f>('Выручка'!BD15+'Выручка'!BD21+'Выручка'!BD27)*250</f>
        <v>80212.5</v>
      </c>
      <c r="BE15" s="96">
        <f>('Выручка'!BE15+'Выручка'!BE21+'Выручка'!BE27)*250</f>
        <v>67200</v>
      </c>
      <c r="BF15" s="96">
        <f>('Выручка'!BF15+'Выручка'!BF21+'Выручка'!BF27)*250</f>
        <v>62775</v>
      </c>
      <c r="BG15" s="96">
        <f>('Выручка'!BG15+'Выручка'!BG21+'Выручка'!BG27)*250</f>
        <v>60750</v>
      </c>
      <c r="BH15" s="96">
        <f>('Выручка'!BH15+'Выручка'!BH21+'Выручка'!BH27)*250</f>
        <v>80212.5</v>
      </c>
      <c r="BI15" s="96">
        <f>('Выручка'!BI15+'Выручка'!BI21+'Выручка'!BI27)*250</f>
        <v>105750</v>
      </c>
      <c r="BJ15" s="96">
        <f>('Выручка'!BJ15+'Выручка'!BJ21+'Выручка'!BJ27)*250</f>
        <v>116250</v>
      </c>
      <c r="BK15" s="96">
        <f>('Выручка'!BK15+'Выручка'!BK21+'Выручка'!BK27)*250</f>
        <v>112762.5</v>
      </c>
      <c r="BL15" s="96">
        <f>('Выручка'!BL15+'Выручка'!BL21+'Выручка'!BL27)*250</f>
        <v>97875</v>
      </c>
      <c r="BM15" s="96">
        <f>('Выручка'!BM15+'Выручка'!BM21+'Выручка'!BM27)*250</f>
        <v>77887.5</v>
      </c>
      <c r="BN15" s="96">
        <f>('Выручка'!BN15+'Выручка'!BN21+'Выручка'!BN27)*250</f>
        <v>75375</v>
      </c>
      <c r="BO15" s="96">
        <f>('Выручка'!BO15+'Выручка'!BO21+'Выручка'!BO27)*250</f>
        <v>95325</v>
      </c>
      <c r="BP15" s="97">
        <f t="shared" si="5"/>
        <v>1032375</v>
      </c>
      <c r="BQ15" s="96">
        <f>('Выручка'!BQ15+'Выручка'!BQ21+'Выручка'!BQ27)*250</f>
        <v>83700</v>
      </c>
      <c r="BR15" s="96">
        <f>('Выручка'!BR15+'Выручка'!BR21+'Выручка'!BR27)*250</f>
        <v>70350</v>
      </c>
      <c r="BS15" s="96">
        <f>('Выручка'!BS15+'Выручка'!BS21+'Выручка'!BS27)*250</f>
        <v>66262.5</v>
      </c>
      <c r="BT15" s="96">
        <f>('Выручка'!BT15+'Выручка'!BT21+'Выручка'!BT27)*250</f>
        <v>64125</v>
      </c>
      <c r="BU15" s="96">
        <f>('Выручка'!BU15+'Выручка'!BU21+'Выручка'!BU27)*250</f>
        <v>83700</v>
      </c>
      <c r="BV15" s="96">
        <f>('Выручка'!BV15+'Выручка'!BV21+'Выручка'!BV27)*250</f>
        <v>109125</v>
      </c>
      <c r="BW15" s="96">
        <f>('Выручка'!BW15+'Выручка'!BW21+'Выручка'!BW27)*250</f>
        <v>116250</v>
      </c>
      <c r="BX15" s="96">
        <f>('Выручка'!BX15+'Выручка'!BX21+'Выручка'!BX27)*250</f>
        <v>116250</v>
      </c>
      <c r="BY15" s="96">
        <f>('Выручка'!BY15+'Выручка'!BY21+'Выручка'!BY27)*250</f>
        <v>101250</v>
      </c>
      <c r="BZ15" s="96">
        <f>('Выручка'!BZ15+'Выручка'!BZ21+'Выручка'!BZ27)*250</f>
        <v>81375</v>
      </c>
      <c r="CA15" s="96">
        <f>('Выручка'!CA15+'Выручка'!CA21+'Выручка'!CA27)*250</f>
        <v>78750</v>
      </c>
      <c r="CB15" s="96">
        <f>('Выручка'!CB15+'Выручка'!CB21+'Выручка'!CB27)*250</f>
        <v>98812.5</v>
      </c>
      <c r="CC15" s="97">
        <f t="shared" si="6"/>
        <v>1069950</v>
      </c>
      <c r="CD15" s="96">
        <f>('Выручка'!CD15+'Выручка'!CD21+'Выручка'!CD27)*250</f>
        <v>87187.5</v>
      </c>
      <c r="CE15" s="96">
        <f>('Выручка'!CE15+'Выручка'!CE21+'Выручка'!CE27)*250</f>
        <v>73500</v>
      </c>
      <c r="CF15" s="96">
        <f>('Выручка'!CF15+'Выручка'!CF21+'Выручка'!CF27)*250</f>
        <v>69750</v>
      </c>
      <c r="CG15" s="96">
        <f>('Выручка'!CG15+'Выручка'!CG21+'Выручка'!CG27)*250</f>
        <v>67500</v>
      </c>
      <c r="CH15" s="96">
        <f>('Выручка'!CH15+'Выручка'!CH21+'Выручка'!CH27)*250</f>
        <v>87187.5</v>
      </c>
      <c r="CI15" s="96">
        <f>('Выручка'!CI15+'Выручка'!CI21+'Выручка'!CI27)*250</f>
        <v>112500</v>
      </c>
      <c r="CJ15" s="96">
        <f>('Выручка'!CJ15+'Выручка'!CJ21+'Выручка'!CJ27)*250</f>
        <v>116250</v>
      </c>
      <c r="CK15" s="96">
        <f>('Выручка'!CK15+'Выручка'!CK21+'Выручка'!CK27)*250</f>
        <v>116250</v>
      </c>
      <c r="CL15" s="96">
        <f>('Выручка'!CL15+'Выручка'!CL21+'Выручка'!CL27)*250</f>
        <v>104625</v>
      </c>
      <c r="CM15" s="96">
        <f>('Выручка'!CM15+'Выручка'!CM21+'Выручка'!CM27)*250</f>
        <v>84862.5</v>
      </c>
      <c r="CN15" s="96">
        <f>('Выручка'!CN15+'Выручка'!CN21+'Выручка'!CN27)*250</f>
        <v>82125</v>
      </c>
      <c r="CO15" s="96">
        <f>('Выручка'!CO15+'Выручка'!CO21+'Выручка'!CO27)*250</f>
        <v>102300</v>
      </c>
      <c r="CP15" s="97">
        <f t="shared" si="7"/>
        <v>1104037.5</v>
      </c>
      <c r="CQ15" s="98"/>
      <c r="CR15" s="98"/>
      <c r="CS15" s="98"/>
      <c r="CT15" s="98"/>
    </row>
    <row r="16">
      <c r="A16" s="95"/>
      <c r="B16" s="103" t="s">
        <v>143</v>
      </c>
      <c r="C16" s="84"/>
      <c r="D16" s="96">
        <f>('Выручка'!D15+'Выручка'!D21+'Выручка'!D27)*200</f>
        <v>0</v>
      </c>
      <c r="E16" s="96">
        <f>('Выручка'!E15+'Выручка'!E21+'Выручка'!E27)*200</f>
        <v>0</v>
      </c>
      <c r="F16" s="96">
        <f>('Выручка'!F15+'Выручка'!F21+'Выручка'!F27)*200</f>
        <v>0</v>
      </c>
      <c r="G16" s="96">
        <f>('Выручка'!G15+'Выручка'!G21+'Выручка'!G27)*200</f>
        <v>0</v>
      </c>
      <c r="H16" s="96">
        <f>('Выручка'!H15+'Выручка'!H21+'Выручка'!H27)*200</f>
        <v>0</v>
      </c>
      <c r="I16" s="96">
        <f>('Выручка'!I15+'Выручка'!I21+'Выручка'!I27)*200</f>
        <v>0</v>
      </c>
      <c r="J16" s="96">
        <f>('Выручка'!J15+'Выручка'!J21+'Выручка'!J27)*200</f>
        <v>83700</v>
      </c>
      <c r="K16" s="96">
        <f>('Выручка'!K15+'Выручка'!K21+'Выручка'!K27)*200</f>
        <v>79050</v>
      </c>
      <c r="L16" s="96">
        <f>('Выручка'!L15+'Выручка'!L21+'Выручка'!L27)*200</f>
        <v>67500</v>
      </c>
      <c r="M16" s="96">
        <f>('Выручка'!M15+'Выручка'!M21+'Выручка'!M27)*200</f>
        <v>51150</v>
      </c>
      <c r="N16" s="96">
        <f>('Выручка'!N15+'Выручка'!N21+'Выручка'!N27)*200</f>
        <v>49500</v>
      </c>
      <c r="O16" s="96">
        <f>('Выручка'!O15+'Выручка'!O21+'Выручка'!O27)*200</f>
        <v>65100</v>
      </c>
      <c r="P16" s="97">
        <f t="shared" si="1"/>
        <v>396000</v>
      </c>
      <c r="Q16" s="96">
        <f>('Выручка'!Q15+'Выручка'!Q21+'Выручка'!Q27)*200</f>
        <v>55800</v>
      </c>
      <c r="R16" s="96">
        <f>('Выручка'!R15+'Выручка'!R21+'Выручка'!R27)*200</f>
        <v>46200</v>
      </c>
      <c r="S16" s="96">
        <f>('Выручка'!S15+'Выручка'!S21+'Выручка'!S27)*200</f>
        <v>41850</v>
      </c>
      <c r="T16" s="96">
        <f>('Выручка'!T15+'Выручка'!T21+'Выручка'!T27)*200</f>
        <v>40500</v>
      </c>
      <c r="U16" s="96">
        <f>('Выручка'!U15+'Выручка'!U21+'Выручка'!U27)*200</f>
        <v>55800</v>
      </c>
      <c r="V16" s="96">
        <f>('Выручка'!V15+'Выручка'!V21+'Выручка'!V27)*200</f>
        <v>76500</v>
      </c>
      <c r="W16" s="96">
        <f>('Выручка'!W15+'Выручка'!W21+'Выручка'!W27)*200</f>
        <v>86490</v>
      </c>
      <c r="X16" s="96">
        <f>('Выручка'!X15+'Выручка'!X21+'Выручка'!X27)*200</f>
        <v>81840</v>
      </c>
      <c r="Y16" s="96">
        <f>('Выручка'!Y15+'Выручка'!Y21+'Выручка'!Y27)*200</f>
        <v>70200</v>
      </c>
      <c r="Z16" s="96">
        <f>('Выручка'!Z15+'Выручка'!Z21+'Выручка'!Z27)*200</f>
        <v>53940</v>
      </c>
      <c r="AA16" s="96">
        <f>('Выручка'!AA15+'Выручка'!AA21+'Выручка'!AA27)*200</f>
        <v>52200</v>
      </c>
      <c r="AB16" s="96">
        <f>('Выручка'!AB15+'Выручка'!AB21+'Выручка'!AB27)*200</f>
        <v>67890</v>
      </c>
      <c r="AC16" s="97">
        <f t="shared" si="2"/>
        <v>729210</v>
      </c>
      <c r="AD16" s="96">
        <f>('Выручка'!AD15+'Выручка'!AD21+'Выручка'!AD27)*200</f>
        <v>58590</v>
      </c>
      <c r="AE16" s="96">
        <f>('Выручка'!AE15+'Выручка'!AE21+'Выручка'!AE27)*200</f>
        <v>48720</v>
      </c>
      <c r="AF16" s="96">
        <f>('Выручка'!AF15+'Выручка'!AF21+'Выручка'!AF27)*200</f>
        <v>44640</v>
      </c>
      <c r="AG16" s="96">
        <f>('Выручка'!AG15+'Выручка'!AG21+'Выручка'!AG27)*200</f>
        <v>43200</v>
      </c>
      <c r="AH16" s="96">
        <f>('Выручка'!AH15+'Выручка'!AH21+'Выручка'!AH27)*200</f>
        <v>58590</v>
      </c>
      <c r="AI16" s="96">
        <f>('Выручка'!AI15+'Выручка'!AI21+'Выручка'!AI27)*200</f>
        <v>79200</v>
      </c>
      <c r="AJ16" s="96">
        <f>('Выручка'!AJ15+'Выручка'!AJ21+'Выручка'!AJ27)*200</f>
        <v>89280</v>
      </c>
      <c r="AK16" s="96">
        <f>('Выручка'!AK15+'Выручка'!AK21+'Выручка'!AK27)*200</f>
        <v>84630</v>
      </c>
      <c r="AL16" s="96">
        <f>('Выручка'!AL15+'Выручка'!AL21+'Выручка'!AL27)*200</f>
        <v>72900</v>
      </c>
      <c r="AM16" s="96">
        <f>('Выручка'!AM15+'Выручка'!AM21+'Выручка'!AM27)*200</f>
        <v>56730</v>
      </c>
      <c r="AN16" s="96">
        <f>('Выручка'!AN15+'Выручка'!AN21+'Выручка'!AN27)*200</f>
        <v>54900</v>
      </c>
      <c r="AO16" s="96">
        <f>('Выручка'!AO15+'Выручка'!AO21+'Выручка'!AO27)*200</f>
        <v>70680</v>
      </c>
      <c r="AP16" s="97">
        <f t="shared" si="3"/>
        <v>762060</v>
      </c>
      <c r="AQ16" s="96">
        <f>('Выручка'!AQ15+'Выручка'!AQ21+'Выручка'!AQ27)*200</f>
        <v>61380</v>
      </c>
      <c r="AR16" s="96">
        <f>('Выручка'!AR15+'Выручка'!AR21+'Выручка'!AR27)*200</f>
        <v>51240</v>
      </c>
      <c r="AS16" s="96">
        <f>('Выручка'!AS15+'Выручка'!AS21+'Выручка'!AS27)*200</f>
        <v>47430</v>
      </c>
      <c r="AT16" s="96">
        <f>('Выручка'!AT15+'Выручка'!AT21+'Выручка'!AT27)*200</f>
        <v>45900</v>
      </c>
      <c r="AU16" s="96">
        <f>('Выручка'!AU15+'Выручка'!AU21+'Выручка'!AU27)*200</f>
        <v>61380</v>
      </c>
      <c r="AV16" s="96">
        <f>('Выручка'!AV15+'Выручка'!AV21+'Выручка'!AV27)*200</f>
        <v>81900</v>
      </c>
      <c r="AW16" s="96">
        <f>('Выручка'!AW15+'Выручка'!AW21+'Выручка'!AW27)*200</f>
        <v>92070</v>
      </c>
      <c r="AX16" s="96">
        <f>('Выручка'!AX15+'Выручка'!AX21+'Выручка'!AX27)*200</f>
        <v>87420</v>
      </c>
      <c r="AY16" s="96">
        <f>('Выручка'!AY15+'Выручка'!AY21+'Выручка'!AY27)*200</f>
        <v>75600</v>
      </c>
      <c r="AZ16" s="96">
        <f>('Выручка'!AZ15+'Выручка'!AZ21+'Выручка'!AZ27)*200</f>
        <v>59520</v>
      </c>
      <c r="BA16" s="96">
        <f>('Выручка'!BA15+'Выручка'!BA21+'Выручка'!BA27)*200</f>
        <v>57600</v>
      </c>
      <c r="BB16" s="96">
        <f>('Выручка'!BB15+'Выручка'!BB21+'Выручка'!BB27)*200</f>
        <v>73470</v>
      </c>
      <c r="BC16" s="97">
        <f t="shared" si="4"/>
        <v>794910</v>
      </c>
      <c r="BD16" s="96">
        <f>('Выручка'!BD15+'Выручка'!BD21+'Выручка'!BD27)*200</f>
        <v>64170</v>
      </c>
      <c r="BE16" s="96">
        <f>('Выручка'!BE15+'Выручка'!BE21+'Выручка'!BE27)*200</f>
        <v>53760</v>
      </c>
      <c r="BF16" s="96">
        <f>('Выручка'!BF15+'Выручка'!BF21+'Выручка'!BF27)*200</f>
        <v>50220</v>
      </c>
      <c r="BG16" s="96">
        <f>('Выручка'!BG15+'Выручка'!BG21+'Выручка'!BG27)*200</f>
        <v>48600</v>
      </c>
      <c r="BH16" s="96">
        <f>('Выручка'!BH15+'Выручка'!BH21+'Выручка'!BH27)*200</f>
        <v>64170</v>
      </c>
      <c r="BI16" s="96">
        <f>('Выручка'!BI15+'Выручка'!BI21+'Выручка'!BI27)*200</f>
        <v>84600</v>
      </c>
      <c r="BJ16" s="96">
        <f>('Выручка'!BJ15+'Выручка'!BJ21+'Выручка'!BJ27)*200</f>
        <v>93000</v>
      </c>
      <c r="BK16" s="96">
        <f>('Выручка'!BK15+'Выручка'!BK21+'Выручка'!BK27)*200</f>
        <v>90210</v>
      </c>
      <c r="BL16" s="96">
        <f>('Выручка'!BL15+'Выручка'!BL21+'Выручка'!BL27)*200</f>
        <v>78300</v>
      </c>
      <c r="BM16" s="96">
        <f>('Выручка'!BM15+'Выручка'!BM21+'Выручка'!BM27)*200</f>
        <v>62310</v>
      </c>
      <c r="BN16" s="96">
        <f>('Выручка'!BN15+'Выручка'!BN21+'Выручка'!BN27)*200</f>
        <v>60300</v>
      </c>
      <c r="BO16" s="96">
        <f>('Выручка'!BO15+'Выручка'!BO21+'Выручка'!BO27)*200</f>
        <v>76260</v>
      </c>
      <c r="BP16" s="97">
        <f t="shared" si="5"/>
        <v>825900</v>
      </c>
      <c r="BQ16" s="96">
        <f>('Выручка'!BQ15+'Выручка'!BQ21+'Выручка'!BQ27)*200</f>
        <v>66960</v>
      </c>
      <c r="BR16" s="96">
        <f>('Выручка'!BR15+'Выручка'!BR21+'Выручка'!BR27)*200</f>
        <v>56280</v>
      </c>
      <c r="BS16" s="96">
        <f>('Выручка'!BS15+'Выручка'!BS21+'Выручка'!BS27)*200</f>
        <v>53010</v>
      </c>
      <c r="BT16" s="96">
        <f>('Выручка'!BT15+'Выручка'!BT21+'Выручка'!BT27)*200</f>
        <v>51300</v>
      </c>
      <c r="BU16" s="96">
        <f>('Выручка'!BU15+'Выручка'!BU21+'Выручка'!BU27)*200</f>
        <v>66960</v>
      </c>
      <c r="BV16" s="96">
        <f>('Выручка'!BV15+'Выручка'!BV21+'Выручка'!BV27)*200</f>
        <v>87300</v>
      </c>
      <c r="BW16" s="96">
        <f>('Выручка'!BW15+'Выручка'!BW21+'Выручка'!BW27)*200</f>
        <v>93000</v>
      </c>
      <c r="BX16" s="96">
        <f>('Выручка'!BX15+'Выручка'!BX21+'Выручка'!BX27)*200</f>
        <v>93000</v>
      </c>
      <c r="BY16" s="96">
        <f>('Выручка'!BY15+'Выручка'!BY21+'Выручка'!BY27)*200</f>
        <v>81000</v>
      </c>
      <c r="BZ16" s="96">
        <f>('Выручка'!BZ15+'Выручка'!BZ21+'Выручка'!BZ27)*200</f>
        <v>65100</v>
      </c>
      <c r="CA16" s="96">
        <f>('Выручка'!CA15+'Выручка'!CA21+'Выручка'!CA27)*200</f>
        <v>63000</v>
      </c>
      <c r="CB16" s="96">
        <f>('Выручка'!CB15+'Выручка'!CB21+'Выручка'!CB27)*200</f>
        <v>79050</v>
      </c>
      <c r="CC16" s="97">
        <f t="shared" si="6"/>
        <v>855960</v>
      </c>
      <c r="CD16" s="96">
        <f>('Выручка'!CD15+'Выручка'!CD21+'Выручка'!CD27)*200</f>
        <v>69750</v>
      </c>
      <c r="CE16" s="96">
        <f>('Выручка'!CE15+'Выручка'!CE21+'Выручка'!CE27)*200</f>
        <v>58800</v>
      </c>
      <c r="CF16" s="96">
        <f>('Выручка'!CF15+'Выручка'!CF21+'Выручка'!CF27)*200</f>
        <v>55800</v>
      </c>
      <c r="CG16" s="96">
        <f>('Выручка'!CG15+'Выручка'!CG21+'Выручка'!CG27)*200</f>
        <v>54000</v>
      </c>
      <c r="CH16" s="96">
        <f>('Выручка'!CH15+'Выручка'!CH21+'Выручка'!CH27)*200</f>
        <v>69750</v>
      </c>
      <c r="CI16" s="96">
        <f>('Выручка'!CI15+'Выручка'!CI21+'Выручка'!CI27)*200</f>
        <v>90000</v>
      </c>
      <c r="CJ16" s="96">
        <f>('Выручка'!CJ15+'Выручка'!CJ21+'Выручка'!CJ27)*200</f>
        <v>93000</v>
      </c>
      <c r="CK16" s="96">
        <f>('Выручка'!CK15+'Выручка'!CK21+'Выручка'!CK27)*200</f>
        <v>93000</v>
      </c>
      <c r="CL16" s="96">
        <f>('Выручка'!CL15+'Выручка'!CL21+'Выручка'!CL27)*200</f>
        <v>83700</v>
      </c>
      <c r="CM16" s="96">
        <f>('Выручка'!CM15+'Выручка'!CM21+'Выручка'!CM27)*200</f>
        <v>67890</v>
      </c>
      <c r="CN16" s="96">
        <f>('Выручка'!CN15+'Выручка'!CN21+'Выручка'!CN27)*200</f>
        <v>65700</v>
      </c>
      <c r="CO16" s="96">
        <f>('Выручка'!CO15+'Выручка'!CO21+'Выручка'!CO27)*200</f>
        <v>81840</v>
      </c>
      <c r="CP16" s="97">
        <f t="shared" si="7"/>
        <v>883230</v>
      </c>
      <c r="CQ16" s="98"/>
      <c r="CR16" s="98"/>
      <c r="CS16" s="98"/>
      <c r="CT16" s="98"/>
    </row>
    <row r="17">
      <c r="A17" s="100"/>
      <c r="B17" s="101" t="s">
        <v>43</v>
      </c>
      <c r="C17" s="84"/>
      <c r="D17" s="96">
        <f t="shared" ref="D17:O17" si="8">SUM(D13:D16)</f>
        <v>0</v>
      </c>
      <c r="E17" s="96">
        <f t="shared" si="8"/>
        <v>0</v>
      </c>
      <c r="F17" s="96">
        <f t="shared" si="8"/>
        <v>0</v>
      </c>
      <c r="G17" s="96">
        <f t="shared" si="8"/>
        <v>0</v>
      </c>
      <c r="H17" s="96">
        <f t="shared" si="8"/>
        <v>0</v>
      </c>
      <c r="I17" s="96">
        <f t="shared" si="8"/>
        <v>0</v>
      </c>
      <c r="J17" s="96">
        <f t="shared" si="8"/>
        <v>568509</v>
      </c>
      <c r="K17" s="96">
        <f t="shared" si="8"/>
        <v>553458.5</v>
      </c>
      <c r="L17" s="96">
        <f t="shared" si="8"/>
        <v>506475</v>
      </c>
      <c r="M17" s="96">
        <f t="shared" si="8"/>
        <v>463155.5</v>
      </c>
      <c r="N17" s="96">
        <f t="shared" si="8"/>
        <v>448215</v>
      </c>
      <c r="O17" s="96">
        <f t="shared" si="8"/>
        <v>508307</v>
      </c>
      <c r="P17" s="97">
        <f t="shared" si="1"/>
        <v>3048120</v>
      </c>
      <c r="Q17" s="96">
        <f t="shared" ref="Q17:AB17" si="9">SUM(Q13:Q16)</f>
        <v>478206</v>
      </c>
      <c r="R17" s="96">
        <f t="shared" si="9"/>
        <v>418334</v>
      </c>
      <c r="S17" s="96">
        <f t="shared" si="9"/>
        <v>433054.5</v>
      </c>
      <c r="T17" s="96">
        <f t="shared" si="9"/>
        <v>419085</v>
      </c>
      <c r="U17" s="96">
        <f t="shared" si="9"/>
        <v>478206</v>
      </c>
      <c r="V17" s="96">
        <f t="shared" si="9"/>
        <v>535605</v>
      </c>
      <c r="W17" s="96">
        <f t="shared" si="9"/>
        <v>580099.404</v>
      </c>
      <c r="X17" s="96">
        <f t="shared" si="9"/>
        <v>564911.264</v>
      </c>
      <c r="Y17" s="96">
        <f t="shared" si="9"/>
        <v>517291.92</v>
      </c>
      <c r="Z17" s="96">
        <f t="shared" si="9"/>
        <v>473782.424</v>
      </c>
      <c r="AA17" s="96">
        <f t="shared" si="9"/>
        <v>458499.12</v>
      </c>
      <c r="AB17" s="96">
        <f t="shared" si="9"/>
        <v>519346.844</v>
      </c>
      <c r="AC17" s="97">
        <f t="shared" si="2"/>
        <v>5876421.476</v>
      </c>
      <c r="AD17" s="96">
        <f t="shared" ref="AD17:AO17" si="10">SUM(AD13:AD16)</f>
        <v>488970.564</v>
      </c>
      <c r="AE17" s="96">
        <f t="shared" si="10"/>
        <v>427932.512</v>
      </c>
      <c r="AF17" s="96">
        <f t="shared" si="10"/>
        <v>443406.144</v>
      </c>
      <c r="AG17" s="96">
        <f t="shared" si="10"/>
        <v>429102.72</v>
      </c>
      <c r="AH17" s="96">
        <f t="shared" si="10"/>
        <v>488970.564</v>
      </c>
      <c r="AI17" s="96">
        <f t="shared" si="10"/>
        <v>546688.32</v>
      </c>
      <c r="AJ17" s="96">
        <f t="shared" si="10"/>
        <v>591934.2566</v>
      </c>
      <c r="AK17" s="96">
        <f t="shared" si="10"/>
        <v>576604.3474</v>
      </c>
      <c r="AL17" s="96">
        <f t="shared" si="10"/>
        <v>528333.4152</v>
      </c>
      <c r="AM17" s="96">
        <f t="shared" si="10"/>
        <v>484624.8922</v>
      </c>
      <c r="AN17" s="96">
        <f t="shared" si="10"/>
        <v>468991.8312</v>
      </c>
      <c r="AO17" s="96">
        <f t="shared" si="10"/>
        <v>530614.6198</v>
      </c>
      <c r="AP17" s="97">
        <f t="shared" si="3"/>
        <v>6006174.187</v>
      </c>
      <c r="AQ17" s="96">
        <f t="shared" ref="AQ17:BB17" si="11">SUM(AQ13:AQ16)</f>
        <v>499954.8014</v>
      </c>
      <c r="AR17" s="96">
        <f t="shared" si="11"/>
        <v>437725.7091</v>
      </c>
      <c r="AS17" s="96">
        <f t="shared" si="11"/>
        <v>453965.0738</v>
      </c>
      <c r="AT17" s="96">
        <f t="shared" si="11"/>
        <v>439321.0392</v>
      </c>
      <c r="AU17" s="96">
        <f t="shared" si="11"/>
        <v>499954.8014</v>
      </c>
      <c r="AV17" s="96">
        <f t="shared" si="11"/>
        <v>558004.2072</v>
      </c>
      <c r="AW17" s="96">
        <f t="shared" si="11"/>
        <v>604023.4432</v>
      </c>
      <c r="AX17" s="96">
        <f t="shared" si="11"/>
        <v>588547.5117</v>
      </c>
      <c r="AY17" s="96">
        <f t="shared" si="11"/>
        <v>539608.6924</v>
      </c>
      <c r="AZ17" s="96">
        <f t="shared" si="11"/>
        <v>495691.9229</v>
      </c>
      <c r="BA17" s="96">
        <f t="shared" si="11"/>
        <v>479701.8609</v>
      </c>
      <c r="BB17" s="96">
        <f t="shared" si="11"/>
        <v>542119.7173</v>
      </c>
      <c r="BC17" s="97">
        <f t="shared" si="4"/>
        <v>6138618.781</v>
      </c>
      <c r="BD17" s="96">
        <f t="shared" ref="BD17:BO17" si="12">SUM(BD13:BD16)</f>
        <v>511167.8544</v>
      </c>
      <c r="BE17" s="96">
        <f t="shared" si="12"/>
        <v>447721.7368</v>
      </c>
      <c r="BF17" s="96">
        <f t="shared" si="12"/>
        <v>464740.0599</v>
      </c>
      <c r="BG17" s="96">
        <f t="shared" si="12"/>
        <v>449748.4451</v>
      </c>
      <c r="BH17" s="96">
        <f t="shared" si="12"/>
        <v>511167.8544</v>
      </c>
      <c r="BI17" s="96">
        <f t="shared" si="12"/>
        <v>569562.1081</v>
      </c>
      <c r="BJ17" s="96">
        <f t="shared" si="12"/>
        <v>610126.6884</v>
      </c>
      <c r="BK17" s="96">
        <f t="shared" si="12"/>
        <v>600750.8878</v>
      </c>
      <c r="BL17" s="96">
        <f t="shared" si="12"/>
        <v>551127.3086</v>
      </c>
      <c r="BM17" s="96">
        <f t="shared" si="12"/>
        <v>506992.8812</v>
      </c>
      <c r="BN17" s="96">
        <f t="shared" si="12"/>
        <v>490638.2722</v>
      </c>
      <c r="BO17" s="96">
        <f t="shared" si="12"/>
        <v>553871.8845</v>
      </c>
      <c r="BP17" s="97">
        <f t="shared" si="5"/>
        <v>6267615.981</v>
      </c>
      <c r="BQ17" s="96">
        <f t="shared" ref="BQ17:CB17" si="13">SUM(BQ13:BQ16)</f>
        <v>522619.2157</v>
      </c>
      <c r="BR17" s="96">
        <f t="shared" si="13"/>
        <v>457929.054</v>
      </c>
      <c r="BS17" s="96">
        <f t="shared" si="13"/>
        <v>475740.2124</v>
      </c>
      <c r="BT17" s="96">
        <f t="shared" si="13"/>
        <v>460393.7539</v>
      </c>
      <c r="BU17" s="96">
        <f t="shared" si="13"/>
        <v>522619.2157</v>
      </c>
      <c r="BV17" s="96">
        <f t="shared" si="13"/>
        <v>581371.8269</v>
      </c>
      <c r="BW17" s="96">
        <f t="shared" si="13"/>
        <v>613224.9891</v>
      </c>
      <c r="BX17" s="96">
        <f t="shared" si="13"/>
        <v>613224.9891</v>
      </c>
      <c r="BY17" s="96">
        <f t="shared" si="13"/>
        <v>562899.184</v>
      </c>
      <c r="BZ17" s="96">
        <f t="shared" si="13"/>
        <v>518537.4923</v>
      </c>
      <c r="CA17" s="96">
        <f t="shared" si="13"/>
        <v>501810.4765</v>
      </c>
      <c r="CB17" s="96">
        <f t="shared" si="13"/>
        <v>565881.2407</v>
      </c>
      <c r="CC17" s="97">
        <f t="shared" si="6"/>
        <v>6396251.65</v>
      </c>
      <c r="CD17" s="96">
        <f t="shared" ref="CD17:CO17" si="14">SUM(CD13:CD16)</f>
        <v>534318.7418</v>
      </c>
      <c r="CE17" s="96">
        <f t="shared" si="14"/>
        <v>468356.4447</v>
      </c>
      <c r="CF17" s="96">
        <f t="shared" si="14"/>
        <v>486974.9934</v>
      </c>
      <c r="CG17" s="96">
        <f t="shared" si="14"/>
        <v>471266.1227</v>
      </c>
      <c r="CH17" s="96">
        <f t="shared" si="14"/>
        <v>534318.7418</v>
      </c>
      <c r="CI17" s="96">
        <f t="shared" si="14"/>
        <v>593443.5378</v>
      </c>
      <c r="CJ17" s="96">
        <f t="shared" si="14"/>
        <v>616416.2387</v>
      </c>
      <c r="CK17" s="96">
        <f t="shared" si="14"/>
        <v>616416.2387</v>
      </c>
      <c r="CL17" s="96">
        <f t="shared" si="14"/>
        <v>574934.6149</v>
      </c>
      <c r="CM17" s="96">
        <f t="shared" si="14"/>
        <v>530335.8543</v>
      </c>
      <c r="CN17" s="96">
        <f t="shared" si="14"/>
        <v>513228.2461</v>
      </c>
      <c r="CO17" s="96">
        <f t="shared" si="14"/>
        <v>578158.2901</v>
      </c>
      <c r="CP17" s="97">
        <f t="shared" si="7"/>
        <v>6518168.065</v>
      </c>
      <c r="CQ17" s="98"/>
      <c r="CR17" s="98"/>
      <c r="CS17" s="98"/>
      <c r="CT17" s="98"/>
    </row>
    <row r="18" ht="11.25" customHeight="1">
      <c r="A18" s="95"/>
      <c r="B18" s="95"/>
      <c r="C18" s="84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8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8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8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8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8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8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8"/>
      <c r="CQ18" s="98"/>
      <c r="CR18" s="98"/>
      <c r="CS18" s="98"/>
      <c r="CT18" s="98"/>
    </row>
    <row r="19">
      <c r="A19" s="70"/>
      <c r="B19" s="70" t="s">
        <v>31</v>
      </c>
      <c r="C19" s="84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8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8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8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8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8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8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8"/>
      <c r="CQ19" s="98"/>
      <c r="CR19" s="98"/>
      <c r="CS19" s="98"/>
      <c r="CT19" s="98"/>
    </row>
    <row r="20" ht="11.25" customHeight="1">
      <c r="A20" s="95"/>
      <c r="B20" s="95"/>
      <c r="C20" s="84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8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8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8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8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8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8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8"/>
      <c r="CQ20" s="98"/>
      <c r="CR20" s="98"/>
      <c r="CS20" s="98"/>
      <c r="CT20" s="98"/>
    </row>
    <row r="21">
      <c r="A21" s="100"/>
      <c r="B21" s="101" t="s">
        <v>113</v>
      </c>
      <c r="C21" s="84"/>
      <c r="D21" s="102">
        <v>0.0</v>
      </c>
      <c r="E21" s="102">
        <v>0.0</v>
      </c>
      <c r="F21" s="102">
        <v>0.0</v>
      </c>
      <c r="G21" s="102">
        <v>0.0</v>
      </c>
      <c r="H21" s="102">
        <v>0.0</v>
      </c>
      <c r="I21" s="102">
        <v>0.0</v>
      </c>
      <c r="J21" s="96">
        <f>('Переменные'!$C$75*'Переменные'!$D$75)+('Переменные'!$G$75*'Выручка'!J31)</f>
        <v>120169.6075</v>
      </c>
      <c r="K21" s="96">
        <f>('Переменные'!$C$75*'Переменные'!$D$75)+('Переменные'!$G$75*'Выручка'!K31)</f>
        <v>119049.0738</v>
      </c>
      <c r="L21" s="96">
        <f>('Переменные'!$C$75*'Переменные'!$D$75)+('Переменные'!$G$75*'Выручка'!L31)</f>
        <v>116265.8125</v>
      </c>
      <c r="M21" s="96">
        <f>('Переменные'!$C$75*'Переменные'!$D$75)+('Переменные'!$G$75*'Выручка'!M31)</f>
        <v>112325.8713</v>
      </c>
      <c r="N21" s="96">
        <f>('Переменные'!$C$75*'Переменные'!$D$75)+('Переменные'!$G$75*'Выручка'!N31)</f>
        <v>111928.2625</v>
      </c>
      <c r="O21" s="96">
        <f>('Переменные'!$C$75*'Переменные'!$D$75)+('Переменные'!$G$75*'Выручка'!O31)</f>
        <v>115687.4725</v>
      </c>
      <c r="P21" s="97">
        <f t="shared" ref="P21:P32" si="15">SUM(D21:O21)</f>
        <v>695426.1</v>
      </c>
      <c r="Q21" s="96">
        <f>('Переменные'!$C$75*'Переменные'!$D$75)+('Переменные'!$G$75*'Выручка'!Q31)</f>
        <v>113446.405</v>
      </c>
      <c r="R21" s="96">
        <f>('Переменные'!$C$75*'Переменные'!$D$75)+('Переменные'!$G$75*'Выручка'!R31)</f>
        <v>111133.045</v>
      </c>
      <c r="S21" s="96">
        <f>('Переменные'!$C$75*'Переменные'!$D$75)+('Переменные'!$G$75*'Выручка'!S31)</f>
        <v>110084.8038</v>
      </c>
      <c r="T21" s="96">
        <f>('Переменные'!$C$75*'Переменные'!$D$75)+('Переменные'!$G$75*'Выручка'!T31)</f>
        <v>109759.4875</v>
      </c>
      <c r="U21" s="96">
        <f>('Переменные'!$C$75*'Переменные'!$D$75)+('Переменные'!$G$75*'Выручка'!U31)</f>
        <v>113446.405</v>
      </c>
      <c r="V21" s="96">
        <f>('Переменные'!$C$75*'Переменные'!$D$75)+('Переменные'!$G$75*'Выручка'!V31)</f>
        <v>118434.5875</v>
      </c>
      <c r="W21" s="96">
        <f>('Переменные'!$C$75*'Переменные'!$D$75)+('Переменные'!$G$75*'Выручка'!W31)</f>
        <v>121467.1856</v>
      </c>
      <c r="X21" s="96">
        <f>('Переменные'!$C$75*'Переменные'!$D$75)+('Переменные'!$G$75*'Выручка'!X31)</f>
        <v>120313.0358</v>
      </c>
      <c r="Y21" s="96">
        <f>('Переменные'!$C$75*'Переменные'!$D$75)+('Переменные'!$G$75*'Выручка'!Y31)</f>
        <v>117423.9384</v>
      </c>
      <c r="Z21" s="96">
        <f>('Переменные'!$C$75*'Переменные'!$D$75)+('Переменные'!$G$75*'Выручка'!Z31)</f>
        <v>113388.1372</v>
      </c>
      <c r="AA21" s="96">
        <f>('Переменные'!$C$75*'Переменные'!$D$75)+('Переменные'!$G$75*'Выручка'!AA31)</f>
        <v>112956.2619</v>
      </c>
      <c r="AB21" s="96">
        <f>('Переменные'!$C$75*'Переменные'!$D$75)+('Переменные'!$G$75*'Выручка'!AB31)</f>
        <v>116850.5865</v>
      </c>
      <c r="AC21" s="97">
        <f t="shared" ref="AC21:AC32" si="16">SUM(Q21:AB21)</f>
        <v>1378703.879</v>
      </c>
      <c r="AD21" s="96">
        <f>('Переменные'!$C$75*'Переменные'!$D$75)+('Переменные'!$G$75*'Выручка'!AD31)</f>
        <v>114542.287</v>
      </c>
      <c r="AE21" s="96">
        <f>('Переменные'!$C$75*'Переменные'!$D$75)+('Переменные'!$G$75*'Выручка'!AE31)</f>
        <v>112092.5111</v>
      </c>
      <c r="AF21" s="96">
        <f>('Переменные'!$C$75*'Переменные'!$D$75)+('Переменные'!$G$75*'Выручка'!AF31)</f>
        <v>111079.8377</v>
      </c>
      <c r="AG21" s="96">
        <f>('Переменные'!$C$75*'Переменные'!$D$75)+('Переменные'!$G$75*'Выручка'!AG31)</f>
        <v>110722.4236</v>
      </c>
      <c r="AH21" s="96">
        <f>('Переменные'!$C$75*'Переменные'!$D$75)+('Переменные'!$G$75*'Выручка'!AH31)</f>
        <v>114542.287</v>
      </c>
      <c r="AI21" s="96">
        <f>('Переменные'!$C$75*'Переменные'!$D$75)+('Переменные'!$G$75*'Выручка'!AI31)</f>
        <v>119657.7766</v>
      </c>
      <c r="AJ21" s="96">
        <f>('Переменные'!$C$75*'Переменные'!$D$75)+('Переменные'!$G$75*'Выручка'!AJ31)</f>
        <v>122159.6754</v>
      </c>
      <c r="AK21" s="96">
        <f>('Переменные'!$C$75*'Переменные'!$D$75)+('Переменные'!$G$75*'Выручка'!AK31)</f>
        <v>121005.5257</v>
      </c>
      <c r="AL21" s="96">
        <f>('Переменные'!$C$75*'Переменные'!$D$75)+('Переменные'!$G$75*'Выручка'!AL31)</f>
        <v>118094.0898</v>
      </c>
      <c r="AM21" s="96">
        <f>('Переменные'!$C$75*'Переменные'!$D$75)+('Переменные'!$G$75*'Выручка'!AM31)</f>
        <v>114080.6271</v>
      </c>
      <c r="AN21" s="96">
        <f>('Переменные'!$C$75*'Переменные'!$D$75)+('Переменные'!$G$75*'Выручка'!AN31)</f>
        <v>113626.4133</v>
      </c>
      <c r="AO21" s="96">
        <f>('Переменные'!$C$75*'Переменные'!$D$75)+('Переменные'!$G$75*'Выручка'!AO31)</f>
        <v>117543.0764</v>
      </c>
      <c r="AP21" s="97">
        <f t="shared" ref="AP21:AP32" si="17">SUM(AD21:AO21)</f>
        <v>1389146.531</v>
      </c>
      <c r="AQ21" s="96">
        <f>('Переменные'!$C$75*'Переменные'!$D$75)+('Переменные'!$G$75*'Выручка'!AQ31)</f>
        <v>115234.7769</v>
      </c>
      <c r="AR21" s="96">
        <f>('Переменные'!$C$75*'Переменные'!$D$75)+('Переменные'!$G$75*'Выручка'!AR31)</f>
        <v>112717.9858</v>
      </c>
      <c r="AS21" s="96">
        <f>('Переменные'!$C$75*'Переменные'!$D$75)+('Переменные'!$G$75*'Выручка'!AS31)</f>
        <v>111772.3276</v>
      </c>
      <c r="AT21" s="96">
        <f>('Переменные'!$C$75*'Переменные'!$D$75)+('Переменные'!$G$75*'Выручка'!AT31)</f>
        <v>111392.5751</v>
      </c>
      <c r="AU21" s="96">
        <f>('Переменные'!$C$75*'Переменные'!$D$75)+('Переменные'!$G$75*'Выручка'!AU31)</f>
        <v>115234.7769</v>
      </c>
      <c r="AV21" s="96">
        <f>('Переменные'!$C$75*'Переменные'!$D$75)+('Переменные'!$G$75*'Выручка'!AV31)</f>
        <v>120327.9281</v>
      </c>
      <c r="AW21" s="96">
        <f>('Переменные'!$C$75*'Переменные'!$D$75)+('Переменные'!$G$75*'Выручка'!AW31)</f>
        <v>122852.1653</v>
      </c>
      <c r="AX21" s="96">
        <f>('Переменные'!$C$75*'Переменные'!$D$75)+('Переменные'!$G$75*'Выручка'!AX31)</f>
        <v>121698.0155</v>
      </c>
      <c r="AY21" s="96">
        <f>('Переменные'!$C$75*'Переменные'!$D$75)+('Переменные'!$G$75*'Выручка'!AY31)</f>
        <v>118764.2413</v>
      </c>
      <c r="AZ21" s="96">
        <f>('Переменные'!$C$75*'Переменные'!$D$75)+('Переменные'!$G$75*'Выручка'!AZ31)</f>
        <v>114773.117</v>
      </c>
      <c r="BA21" s="96">
        <f>('Переменные'!$C$75*'Переменные'!$D$75)+('Переменные'!$G$75*'Выручка'!BA31)</f>
        <v>114296.5648</v>
      </c>
      <c r="BB21" s="96">
        <f>('Переменные'!$C$75*'Переменные'!$D$75)+('Переменные'!$G$75*'Выручка'!BB31)</f>
        <v>118235.5662</v>
      </c>
      <c r="BC21" s="97">
        <f t="shared" ref="BC21:BC32" si="18">SUM(AQ21:BB21)</f>
        <v>1397300.04</v>
      </c>
      <c r="BD21" s="96">
        <f>('Переменные'!$C$75*'Переменные'!$D$75)+('Переменные'!$G$75*'Выручка'!BD31)</f>
        <v>115927.2667</v>
      </c>
      <c r="BE21" s="96">
        <f>('Переменные'!$C$75*'Переменные'!$D$75)+('Переменные'!$G$75*'Выручка'!BE31)</f>
        <v>113343.4605</v>
      </c>
      <c r="BF21" s="96">
        <f>('Переменные'!$C$75*'Переменные'!$D$75)+('Переменные'!$G$75*'Выручка'!BF31)</f>
        <v>112464.8174</v>
      </c>
      <c r="BG21" s="96">
        <f>('Переменные'!$C$75*'Переменные'!$D$75)+('Переменные'!$G$75*'Выручка'!BG31)</f>
        <v>112062.7266</v>
      </c>
      <c r="BH21" s="96">
        <f>('Переменные'!$C$75*'Переменные'!$D$75)+('Переменные'!$G$75*'Выручка'!BH31)</f>
        <v>115927.2667</v>
      </c>
      <c r="BI21" s="96">
        <f>('Переменные'!$C$75*'Переменные'!$D$75)+('Переменные'!$G$75*'Выручка'!BI31)</f>
        <v>120998.0796</v>
      </c>
      <c r="BJ21" s="96">
        <f>('Переменные'!$C$75*'Переменные'!$D$75)+('Переменные'!$G$75*'Выручка'!BJ31)</f>
        <v>123082.9953</v>
      </c>
      <c r="BK21" s="96">
        <f>('Переменные'!$C$75*'Переменные'!$D$75)+('Переменные'!$G$75*'Выручка'!BK31)</f>
        <v>122390.5054</v>
      </c>
      <c r="BL21" s="96">
        <f>('Переменные'!$C$75*'Переменные'!$D$75)+('Переменные'!$G$75*'Выручка'!BL31)</f>
        <v>119434.3928</v>
      </c>
      <c r="BM21" s="96">
        <f>('Переменные'!$C$75*'Переменные'!$D$75)+('Переменные'!$G$75*'Выручка'!BM31)</f>
        <v>115465.6068</v>
      </c>
      <c r="BN21" s="96">
        <f>('Переменные'!$C$75*'Переменные'!$D$75)+('Переменные'!$G$75*'Выручка'!BN31)</f>
        <v>114966.7163</v>
      </c>
      <c r="BO21" s="96">
        <f>('Переменные'!$C$75*'Переменные'!$D$75)+('Переменные'!$G$75*'Выручка'!BO31)</f>
        <v>118928.0561</v>
      </c>
      <c r="BP21" s="97">
        <f t="shared" ref="BP21:BP32" si="19">SUM(BD21:BO21)</f>
        <v>1404991.89</v>
      </c>
      <c r="BQ21" s="96">
        <f>('Переменные'!$C$75*'Переменные'!$D$75)+('Переменные'!$G$75*'Выручка'!BQ31)</f>
        <v>116619.7566</v>
      </c>
      <c r="BR21" s="96">
        <f>('Переменные'!$C$75*'Переменные'!$D$75)+('Переменные'!$G$75*'Выручка'!BR31)</f>
        <v>113968.9352</v>
      </c>
      <c r="BS21" s="96">
        <f>('Переменные'!$C$75*'Переменные'!$D$75)+('Переменные'!$G$75*'Выручка'!BS31)</f>
        <v>113157.3073</v>
      </c>
      <c r="BT21" s="96">
        <f>('Переменные'!$C$75*'Переменные'!$D$75)+('Переменные'!$G$75*'Выручка'!BT31)</f>
        <v>112732.878</v>
      </c>
      <c r="BU21" s="96">
        <f>('Переменные'!$C$75*'Переменные'!$D$75)+('Переменные'!$G$75*'Выручка'!BU31)</f>
        <v>116619.7566</v>
      </c>
      <c r="BV21" s="96">
        <f>('Переменные'!$C$75*'Переменные'!$D$75)+('Переменные'!$G$75*'Выручка'!BV31)</f>
        <v>121668.231</v>
      </c>
      <c r="BW21" s="96">
        <f>('Переменные'!$C$75*'Переменные'!$D$75)+('Переменные'!$G$75*'Выручка'!BW31)</f>
        <v>123082.9953</v>
      </c>
      <c r="BX21" s="96">
        <f>('Переменные'!$C$75*'Переменные'!$D$75)+('Переменные'!$G$75*'Выручка'!BX31)</f>
        <v>123082.9953</v>
      </c>
      <c r="BY21" s="96">
        <f>('Переменные'!$C$75*'Переменные'!$D$75)+('Переменные'!$G$75*'Выручка'!BY31)</f>
        <v>120104.5443</v>
      </c>
      <c r="BZ21" s="96">
        <f>('Переменные'!$C$75*'Переменные'!$D$75)+('Переменные'!$G$75*'Выручка'!BZ31)</f>
        <v>116158.0967</v>
      </c>
      <c r="CA21" s="96">
        <f>('Переменные'!$C$75*'Переменные'!$D$75)+('Переменные'!$G$75*'Выручка'!CA31)</f>
        <v>115636.8678</v>
      </c>
      <c r="CB21" s="96">
        <f>('Переменные'!$C$75*'Переменные'!$D$75)+('Переменные'!$G$75*'Выручка'!CB31)</f>
        <v>119620.546</v>
      </c>
      <c r="CC21" s="97">
        <f t="shared" ref="CC21:CC32" si="20">SUM(BQ21:CB21)</f>
        <v>1412452.91</v>
      </c>
      <c r="CD21" s="96">
        <f>('Переменные'!$C$75*'Переменные'!$D$75)+('Переменные'!$G$75*'Выручка'!CD31)</f>
        <v>117312.2464</v>
      </c>
      <c r="CE21" s="96">
        <f>('Переменные'!$C$75*'Переменные'!$D$75)+('Переменные'!$G$75*'Выручка'!CE31)</f>
        <v>114594.4099</v>
      </c>
      <c r="CF21" s="96">
        <f>('Переменные'!$C$75*'Переменные'!$D$75)+('Переменные'!$G$75*'Выручка'!CF31)</f>
        <v>113849.7972</v>
      </c>
      <c r="CG21" s="96">
        <f>('Переменные'!$C$75*'Переменные'!$D$75)+('Переменные'!$G$75*'Выручка'!CG31)</f>
        <v>113403.0295</v>
      </c>
      <c r="CH21" s="96">
        <f>('Переменные'!$C$75*'Переменные'!$D$75)+('Переменные'!$G$75*'Выручка'!CH31)</f>
        <v>117312.2464</v>
      </c>
      <c r="CI21" s="96">
        <f>('Переменные'!$C$75*'Переменные'!$D$75)+('Переменные'!$G$75*'Выручка'!CI31)</f>
        <v>122338.3825</v>
      </c>
      <c r="CJ21" s="96">
        <f>('Переменные'!$C$75*'Переменные'!$D$75)+('Переменные'!$G$75*'Выручка'!CJ31)</f>
        <v>123082.9953</v>
      </c>
      <c r="CK21" s="96">
        <f>('Переменные'!$C$75*'Переменные'!$D$75)+('Переменные'!$G$75*'Выручка'!CK31)</f>
        <v>123082.9953</v>
      </c>
      <c r="CL21" s="96">
        <f>('Переменные'!$C$75*'Переменные'!$D$75)+('Переменные'!$G$75*'Выручка'!CL31)</f>
        <v>120774.6957</v>
      </c>
      <c r="CM21" s="96">
        <f>('Переменные'!$C$75*'Переменные'!$D$75)+('Переменные'!$G$75*'Выручка'!CM31)</f>
        <v>116850.5865</v>
      </c>
      <c r="CN21" s="96">
        <f>('Переменные'!$C$75*'Переменные'!$D$75)+('Переменные'!$G$75*'Выручка'!CN31)</f>
        <v>116307.0192</v>
      </c>
      <c r="CO21" s="96">
        <f>('Переменные'!$C$75*'Переменные'!$D$75)+('Переменные'!$G$75*'Выручка'!CO31)</f>
        <v>120313.0358</v>
      </c>
      <c r="CP21" s="97">
        <f t="shared" ref="CP21:CP32" si="21">SUM(CD21:CO21)</f>
        <v>1419221.44</v>
      </c>
      <c r="CQ21" s="98"/>
      <c r="CR21" s="98"/>
      <c r="CS21" s="98"/>
      <c r="CT21" s="98"/>
    </row>
    <row r="22">
      <c r="A22" s="100"/>
      <c r="B22" s="101" t="s">
        <v>115</v>
      </c>
      <c r="C22" s="84"/>
      <c r="D22" s="102">
        <v>0.0</v>
      </c>
      <c r="E22" s="102">
        <v>0.0</v>
      </c>
      <c r="F22" s="102">
        <v>0.0</v>
      </c>
      <c r="G22" s="102">
        <v>0.0</v>
      </c>
      <c r="H22" s="102">
        <v>0.0</v>
      </c>
      <c r="I22" s="102">
        <v>0.0</v>
      </c>
      <c r="J22" s="96">
        <f>('Переменные'!$C$76*'Переменные'!$D$76)+('Переменные'!$G$76*'Выручка'!J32)</f>
        <v>87689.9375</v>
      </c>
      <c r="K22" s="96">
        <f>('Переменные'!$C$76*'Переменные'!$D$76)+('Переменные'!$G$76*'Выручка'!K32)</f>
        <v>87262.71875</v>
      </c>
      <c r="L22" s="96">
        <f>('Переменные'!$C$76*'Переменные'!$D$76)+('Переменные'!$G$76*'Выручка'!L32)</f>
        <v>86201.5625</v>
      </c>
      <c r="M22" s="96">
        <f>('Переменные'!$C$76*'Переменные'!$D$76)+('Переменные'!$G$76*'Выручка'!M32)</f>
        <v>84699.40625</v>
      </c>
      <c r="N22" s="96">
        <f>('Переменные'!$C$76*'Переменные'!$D$76)+('Переменные'!$G$76*'Выручка'!N32)</f>
        <v>84547.8125</v>
      </c>
      <c r="O22" s="96">
        <f>('Переменные'!$C$76*'Переменные'!$D$76)+('Переменные'!$G$76*'Выручка'!O32)</f>
        <v>85981.0625</v>
      </c>
      <c r="P22" s="97">
        <f t="shared" si="15"/>
        <v>516382.5</v>
      </c>
      <c r="Q22" s="96">
        <f>('Переменные'!$C$76*'Переменные'!$D$76)+('Переменные'!$G$76*'Выручка'!Q32)</f>
        <v>85126.625</v>
      </c>
      <c r="R22" s="96">
        <f>('Переменные'!$C$76*'Переменные'!$D$76)+('Переменные'!$G$76*'Выручка'!R32)</f>
        <v>84244.625</v>
      </c>
      <c r="S22" s="96">
        <f>('Переменные'!$C$76*'Переменные'!$D$76)+('Переменные'!$G$76*'Выручка'!S32)</f>
        <v>83844.96875</v>
      </c>
      <c r="T22" s="96">
        <f>('Переменные'!$C$76*'Переменные'!$D$76)+('Переменные'!$G$76*'Выручка'!T32)</f>
        <v>83720.9375</v>
      </c>
      <c r="U22" s="96">
        <f>('Переменные'!$C$76*'Переменные'!$D$76)+('Переменные'!$G$76*'Выручка'!U32)</f>
        <v>85126.625</v>
      </c>
      <c r="V22" s="96">
        <f>('Переменные'!$C$76*'Переменные'!$D$76)+('Переменные'!$G$76*'Выручка'!V32)</f>
        <v>87028.4375</v>
      </c>
      <c r="W22" s="96">
        <f>('Переменные'!$C$76*'Переменные'!$D$76)+('Переменные'!$G$76*'Выручка'!W32)</f>
        <v>88184.65681</v>
      </c>
      <c r="X22" s="96">
        <f>('Переменные'!$C$76*'Переменные'!$D$76)+('Переменные'!$G$76*'Выручка'!X32)</f>
        <v>87744.6215</v>
      </c>
      <c r="Y22" s="96">
        <f>('Переменные'!$C$76*'Переменные'!$D$76)+('Переменные'!$G$76*'Выручка'!Y32)</f>
        <v>86643.11375</v>
      </c>
      <c r="Z22" s="96">
        <f>('Переменные'!$C$76*'Переменные'!$D$76)+('Переменные'!$G$76*'Выручка'!Z32)</f>
        <v>85104.40963</v>
      </c>
      <c r="AA22" s="96">
        <f>('Переменные'!$C$76*'Переменные'!$D$76)+('Переменные'!$G$76*'Выручка'!AA32)</f>
        <v>84939.75125</v>
      </c>
      <c r="AB22" s="96">
        <f>('Переменные'!$C$76*'Переменные'!$D$76)+('Переменные'!$G$76*'Выручка'!AB32)</f>
        <v>86424.51556</v>
      </c>
      <c r="AC22" s="97">
        <f t="shared" si="16"/>
        <v>1028133.287</v>
      </c>
      <c r="AD22" s="96">
        <f>('Переменные'!$C$76*'Переменные'!$D$76)+('Переменные'!$G$76*'Выручка'!AD32)</f>
        <v>85544.44494</v>
      </c>
      <c r="AE22" s="96">
        <f>('Переменные'!$C$76*'Переменные'!$D$76)+('Переменные'!$G$76*'Выручка'!AE32)</f>
        <v>84610.4345</v>
      </c>
      <c r="AF22" s="96">
        <f>('Переменные'!$C$76*'Переменные'!$D$76)+('Переменные'!$G$76*'Выручка'!AF32)</f>
        <v>84224.339</v>
      </c>
      <c r="AG22" s="96">
        <f>('Переменные'!$C$76*'Переменные'!$D$76)+('Переменные'!$G$76*'Выручка'!AG32)</f>
        <v>84088.07</v>
      </c>
      <c r="AH22" s="96">
        <f>('Переменные'!$C$76*'Переменные'!$D$76)+('Переменные'!$G$76*'Выручка'!AH32)</f>
        <v>85544.44494</v>
      </c>
      <c r="AI22" s="96">
        <f>('Переменные'!$C$76*'Переменные'!$D$76)+('Переменные'!$G$76*'Выручка'!AI32)</f>
        <v>87494.795</v>
      </c>
      <c r="AJ22" s="96">
        <f>('Переменные'!$C$76*'Переменные'!$D$76)+('Переменные'!$G$76*'Выручка'!AJ32)</f>
        <v>88448.678</v>
      </c>
      <c r="AK22" s="96">
        <f>('Переменные'!$C$76*'Переменные'!$D$76)+('Переменные'!$G$76*'Выручка'!AK32)</f>
        <v>88008.64269</v>
      </c>
      <c r="AL22" s="96">
        <f>('Переменные'!$C$76*'Переменные'!$D$76)+('Переменные'!$G$76*'Выручка'!AL32)</f>
        <v>86898.61813</v>
      </c>
      <c r="AM22" s="96">
        <f>('Переменные'!$C$76*'Переменные'!$D$76)+('Переменные'!$G$76*'Выручка'!AM32)</f>
        <v>85368.43081</v>
      </c>
      <c r="AN22" s="96">
        <f>('Переменные'!$C$76*'Переменные'!$D$76)+('Переменные'!$G$76*'Выручка'!AN32)</f>
        <v>85195.25563</v>
      </c>
      <c r="AO22" s="96">
        <f>('Переменные'!$C$76*'Переменные'!$D$76)+('Переменные'!$G$76*'Выручка'!AO32)</f>
        <v>86688.53675</v>
      </c>
      <c r="AP22" s="97">
        <f t="shared" si="17"/>
        <v>1032114.69</v>
      </c>
      <c r="AQ22" s="96">
        <f>('Переменные'!$C$76*'Переменные'!$D$76)+('Переменные'!$G$76*'Выручка'!AQ32)</f>
        <v>85808.46613</v>
      </c>
      <c r="AR22" s="96">
        <f>('Переменные'!$C$76*'Переменные'!$D$76)+('Переменные'!$G$76*'Выручка'!AR32)</f>
        <v>84848.90525</v>
      </c>
      <c r="AS22" s="96">
        <f>('Переменные'!$C$76*'Переменные'!$D$76)+('Переменные'!$G$76*'Выручка'!AS32)</f>
        <v>84488.36019</v>
      </c>
      <c r="AT22" s="96">
        <f>('Переменные'!$C$76*'Переменные'!$D$76)+('Переменные'!$G$76*'Выручка'!AT32)</f>
        <v>84343.57438</v>
      </c>
      <c r="AU22" s="96">
        <f>('Переменные'!$C$76*'Переменные'!$D$76)+('Переменные'!$G$76*'Выручка'!AU32)</f>
        <v>85808.46613</v>
      </c>
      <c r="AV22" s="96">
        <f>('Переменные'!$C$76*'Переменные'!$D$76)+('Переменные'!$G$76*'Выручка'!AV32)</f>
        <v>87750.29938</v>
      </c>
      <c r="AW22" s="96">
        <f>('Переменные'!$C$76*'Переменные'!$D$76)+('Переменные'!$G$76*'Выручка'!AW32)</f>
        <v>88712.69919</v>
      </c>
      <c r="AX22" s="96">
        <f>('Переменные'!$C$76*'Переменные'!$D$76)+('Переменные'!$G$76*'Выручка'!AX32)</f>
        <v>88272.66388</v>
      </c>
      <c r="AY22" s="96">
        <f>('Переменные'!$C$76*'Переменные'!$D$76)+('Переменные'!$G$76*'Выручка'!AY32)</f>
        <v>87154.1225</v>
      </c>
      <c r="AZ22" s="96">
        <f>('Переменные'!$C$76*'Переменные'!$D$76)+('Переменные'!$G$76*'Выручка'!AZ32)</f>
        <v>85632.452</v>
      </c>
      <c r="BA22" s="96">
        <f>('Переменные'!$C$76*'Переменные'!$D$76)+('Переменные'!$G$76*'Выручка'!BA32)</f>
        <v>85450.76</v>
      </c>
      <c r="BB22" s="96">
        <f>('Переменные'!$C$76*'Переменные'!$D$76)+('Переменные'!$G$76*'Выручка'!BB32)</f>
        <v>86952.55794</v>
      </c>
      <c r="BC22" s="97">
        <f t="shared" si="18"/>
        <v>1035223.327</v>
      </c>
      <c r="BD22" s="96">
        <f>('Переменные'!$C$76*'Переменные'!$D$76)+('Переменные'!$G$76*'Выручка'!BD32)</f>
        <v>86072.48731</v>
      </c>
      <c r="BE22" s="96">
        <f>('Переменные'!$C$76*'Переменные'!$D$76)+('Переменные'!$G$76*'Выручка'!BE32)</f>
        <v>85087.376</v>
      </c>
      <c r="BF22" s="96">
        <f>('Переменные'!$C$76*'Переменные'!$D$76)+('Переменные'!$G$76*'Выручка'!BF32)</f>
        <v>84752.38138</v>
      </c>
      <c r="BG22" s="96">
        <f>('Переменные'!$C$76*'Переменные'!$D$76)+('Переменные'!$G$76*'Выручка'!BG32)</f>
        <v>84599.07875</v>
      </c>
      <c r="BH22" s="96">
        <f>('Переменные'!$C$76*'Переменные'!$D$76)+('Переменные'!$G$76*'Выручка'!BH32)</f>
        <v>86072.48731</v>
      </c>
      <c r="BI22" s="96">
        <f>('Переменные'!$C$76*'Переменные'!$D$76)+('Переменные'!$G$76*'Выручка'!BI32)</f>
        <v>88005.80375</v>
      </c>
      <c r="BJ22" s="96">
        <f>('Переменные'!$C$76*'Переменные'!$D$76)+('Переменные'!$G$76*'Выручка'!BJ32)</f>
        <v>88800.70625</v>
      </c>
      <c r="BK22" s="96">
        <f>('Переменные'!$C$76*'Переменные'!$D$76)+('Переменные'!$G$76*'Выручка'!BK32)</f>
        <v>88536.68506</v>
      </c>
      <c r="BL22" s="96">
        <f>('Переменные'!$C$76*'Переменные'!$D$76)+('Переменные'!$G$76*'Выручка'!BL32)</f>
        <v>87409.62688</v>
      </c>
      <c r="BM22" s="96">
        <f>('Переменные'!$C$76*'Переменные'!$D$76)+('Переменные'!$G$76*'Выручка'!BM32)</f>
        <v>85896.47319</v>
      </c>
      <c r="BN22" s="96">
        <f>('Переменные'!$C$76*'Переменные'!$D$76)+('Переменные'!$G$76*'Выручка'!BN32)</f>
        <v>85706.26438</v>
      </c>
      <c r="BO22" s="96">
        <f>('Переменные'!$C$76*'Переменные'!$D$76)+('Переменные'!$G$76*'Выручка'!BO32)</f>
        <v>87216.57913</v>
      </c>
      <c r="BP22" s="97">
        <f t="shared" si="19"/>
        <v>1038155.949</v>
      </c>
      <c r="BQ22" s="96">
        <f>('Переменные'!$C$76*'Переменные'!$D$76)+('Переменные'!$G$76*'Выручка'!BQ32)</f>
        <v>86336.5085</v>
      </c>
      <c r="BR22" s="96">
        <f>('Переменные'!$C$76*'Переменные'!$D$76)+('Переменные'!$G$76*'Выручка'!BR32)</f>
        <v>85325.84675</v>
      </c>
      <c r="BS22" s="96">
        <f>('Переменные'!$C$76*'Переменные'!$D$76)+('Переменные'!$G$76*'Выручка'!BS32)</f>
        <v>85016.40256</v>
      </c>
      <c r="BT22" s="96">
        <f>('Переменные'!$C$76*'Переменные'!$D$76)+('Переменные'!$G$76*'Выручка'!BT32)</f>
        <v>84854.58313</v>
      </c>
      <c r="BU22" s="96">
        <f>('Переменные'!$C$76*'Переменные'!$D$76)+('Переменные'!$G$76*'Выручка'!BU32)</f>
        <v>86336.5085</v>
      </c>
      <c r="BV22" s="96">
        <f>('Переменные'!$C$76*'Переменные'!$D$76)+('Переменные'!$G$76*'Выручка'!BV32)</f>
        <v>88261.30813</v>
      </c>
      <c r="BW22" s="96">
        <f>('Переменные'!$C$76*'Переменные'!$D$76)+('Переменные'!$G$76*'Выручка'!BW32)</f>
        <v>88800.70625</v>
      </c>
      <c r="BX22" s="96">
        <f>('Переменные'!$C$76*'Переменные'!$D$76)+('Переменные'!$G$76*'Выручка'!BX32)</f>
        <v>88800.70625</v>
      </c>
      <c r="BY22" s="96">
        <f>('Переменные'!$C$76*'Переменные'!$D$76)+('Переменные'!$G$76*'Выручка'!BY32)</f>
        <v>87665.13125</v>
      </c>
      <c r="BZ22" s="96">
        <f>('Переменные'!$C$76*'Переменные'!$D$76)+('Переменные'!$G$76*'Выручка'!BZ32)</f>
        <v>86160.49438</v>
      </c>
      <c r="CA22" s="96">
        <f>('Переменные'!$C$76*'Переменные'!$D$76)+('Переменные'!$G$76*'Выручка'!CA32)</f>
        <v>85961.76875</v>
      </c>
      <c r="CB22" s="96">
        <f>('Переменные'!$C$76*'Переменные'!$D$76)+('Переменные'!$G$76*'Выручка'!CB32)</f>
        <v>87480.60031</v>
      </c>
      <c r="CC22" s="97">
        <f t="shared" si="20"/>
        <v>1041000.565</v>
      </c>
      <c r="CD22" s="96">
        <f>('Переменные'!$C$76*'Переменные'!$D$76)+('Переменные'!$G$76*'Выручка'!CD32)</f>
        <v>86600.52969</v>
      </c>
      <c r="CE22" s="96">
        <f>('Переменные'!$C$76*'Переменные'!$D$76)+('Переменные'!$G$76*'Выручка'!CE32)</f>
        <v>85564.3175</v>
      </c>
      <c r="CF22" s="96">
        <f>('Переменные'!$C$76*'Переменные'!$D$76)+('Переменные'!$G$76*'Выручка'!CF32)</f>
        <v>85280.42375</v>
      </c>
      <c r="CG22" s="96">
        <f>('Переменные'!$C$76*'Переменные'!$D$76)+('Переменные'!$G$76*'Выручка'!CG32)</f>
        <v>85110.0875</v>
      </c>
      <c r="CH22" s="96">
        <f>('Переменные'!$C$76*'Переменные'!$D$76)+('Переменные'!$G$76*'Выручка'!CH32)</f>
        <v>86600.52969</v>
      </c>
      <c r="CI22" s="96">
        <f>('Переменные'!$C$76*'Переменные'!$D$76)+('Переменные'!$G$76*'Выручка'!CI32)</f>
        <v>88516.8125</v>
      </c>
      <c r="CJ22" s="96">
        <f>('Переменные'!$C$76*'Переменные'!$D$76)+('Переменные'!$G$76*'Выручка'!CJ32)</f>
        <v>88800.70625</v>
      </c>
      <c r="CK22" s="96">
        <f>('Переменные'!$C$76*'Переменные'!$D$76)+('Переменные'!$G$76*'Выручка'!CK32)</f>
        <v>88800.70625</v>
      </c>
      <c r="CL22" s="96">
        <f>('Переменные'!$C$76*'Переменные'!$D$76)+('Переменные'!$G$76*'Выручка'!CL32)</f>
        <v>87920.63563</v>
      </c>
      <c r="CM22" s="96">
        <f>('Переменные'!$C$76*'Переменные'!$D$76)+('Переменные'!$G$76*'Выручка'!CM32)</f>
        <v>86424.51556</v>
      </c>
      <c r="CN22" s="96">
        <f>('Переменные'!$C$76*'Переменные'!$D$76)+('Переменные'!$G$76*'Выручка'!CN32)</f>
        <v>86217.27313</v>
      </c>
      <c r="CO22" s="96">
        <f>('Переменные'!$C$76*'Переменные'!$D$76)+('Переменные'!$G$76*'Выручка'!CO32)</f>
        <v>87744.6215</v>
      </c>
      <c r="CP22" s="97">
        <f t="shared" si="21"/>
        <v>1043581.159</v>
      </c>
      <c r="CQ22" s="98"/>
      <c r="CR22" s="98"/>
      <c r="CS22" s="98"/>
      <c r="CT22" s="98"/>
    </row>
    <row r="23">
      <c r="A23" s="100"/>
      <c r="B23" s="101" t="s">
        <v>144</v>
      </c>
      <c r="C23" s="84"/>
      <c r="D23" s="102">
        <v>0.0</v>
      </c>
      <c r="E23" s="102">
        <v>0.0</v>
      </c>
      <c r="F23" s="102">
        <v>0.0</v>
      </c>
      <c r="G23" s="102">
        <v>0.0</v>
      </c>
      <c r="H23" s="102">
        <v>0.0</v>
      </c>
      <c r="I23" s="102">
        <v>0.0</v>
      </c>
      <c r="J23" s="102">
        <f>('Переменные'!$C$77/2*'Переменные'!$E$77*J10)+('Переменные'!$C$77*'Переменные'!$G$77*'Выручка'!J31)</f>
        <v>146335.686</v>
      </c>
      <c r="K23" s="102">
        <f>('Переменные'!$C$77/2*'Переменные'!$E$77*K10)+('Переменные'!$C$77*'Переменные'!$G$77*'Выручка'!K31)</f>
        <v>145439.259</v>
      </c>
      <c r="L23" s="102">
        <f>('Переменные'!$C$77/2*'Переменные'!$E$77*L10)+('Переменные'!$C$77*'Переменные'!$G$77*'Выручка'!L31)</f>
        <v>139012.65</v>
      </c>
      <c r="M23" s="102">
        <f>('Переменные'!$C$77/2*'Переменные'!$E$77*M10)+('Переменные'!$C$77*'Переменные'!$G$77*'Выручка'!M31)</f>
        <v>140060.697</v>
      </c>
      <c r="N23" s="102">
        <f>('Переменные'!$C$77/2*'Переменные'!$E$77*N10)+('Переменные'!$C$77*'Переменные'!$G$77*'Выручка'!N31)</f>
        <v>135542.61</v>
      </c>
      <c r="O23" s="102">
        <f>('Переменные'!$C$77/2*'Переменные'!$E$77*O10)+('Переменные'!$C$77*'Переменные'!$G$77*'Выручка'!O31)</f>
        <v>142749.978</v>
      </c>
      <c r="P23" s="97">
        <f t="shared" si="15"/>
        <v>849140.88</v>
      </c>
      <c r="Q23" s="102">
        <f>('Переменные'!$C$77/2*'Переменные'!$E$77*Q10)+('Переменные'!$C$77*'Переменные'!$G$77*'Выручка'!Q31)</f>
        <v>140957.124</v>
      </c>
      <c r="R23" s="102">
        <f>('Переменные'!$C$77/2*'Переменные'!$E$77*R10)+('Переменные'!$C$77*'Переменные'!$G$77*'Выручка'!R31)</f>
        <v>126506.436</v>
      </c>
      <c r="S23" s="102">
        <f>('Переменные'!$C$77/2*'Переменные'!$E$77*S10)+('Переменные'!$C$77*'Переменные'!$G$77*'Выручка'!S31)</f>
        <v>138267.843</v>
      </c>
      <c r="T23" s="102">
        <f>('Переменные'!$C$77/2*'Переменные'!$E$77*T10)+('Переменные'!$C$77*'Переменные'!$G$77*'Выручка'!T31)</f>
        <v>133807.59</v>
      </c>
      <c r="U23" s="102">
        <f>('Переменные'!$C$77/2*'Переменные'!$E$77*U10)+('Переменные'!$C$77*'Переменные'!$G$77*'Выручка'!U31)</f>
        <v>140957.124</v>
      </c>
      <c r="V23" s="102">
        <f>('Переменные'!$C$77/2*'Переменные'!$E$77*V10)+('Переменные'!$C$77*'Переменные'!$G$77*'Выручка'!V31)</f>
        <v>140747.67</v>
      </c>
      <c r="W23" s="102">
        <f>('Переменные'!$C$77/2*'Переменные'!$E$77*W10)+('Переменные'!$C$77*'Переменные'!$G$77*'Выручка'!W31)</f>
        <v>147373.7485</v>
      </c>
      <c r="X23" s="102">
        <f>('Переменные'!$C$77/2*'Переменные'!$E$77*X10)+('Переменные'!$C$77*'Переменные'!$G$77*'Выручка'!X31)</f>
        <v>146450.4287</v>
      </c>
      <c r="Y23" s="102">
        <f>('Переменные'!$C$77/2*'Переменные'!$E$77*Y10)+('Переменные'!$C$77*'Переменные'!$G$77*'Выручка'!Y31)</f>
        <v>139939.1507</v>
      </c>
      <c r="Z23" s="102">
        <f>('Переменные'!$C$77/2*'Переменные'!$E$77*Z10)+('Переменные'!$C$77*'Переменные'!$G$77*'Выручка'!Z31)</f>
        <v>140910.5098</v>
      </c>
      <c r="AA23" s="102">
        <f>('Переменные'!$C$77/2*'Переменные'!$E$77*AA10)+('Переменные'!$C$77*'Переменные'!$G$77*'Выручка'!AA31)</f>
        <v>136365.0095</v>
      </c>
      <c r="AB23" s="102">
        <f>('Переменные'!$C$77/2*'Переменные'!$E$77*AB10)+('Переменные'!$C$77*'Переменные'!$G$77*'Выручка'!AB31)</f>
        <v>143680.4692</v>
      </c>
      <c r="AC23" s="97">
        <f t="shared" si="16"/>
        <v>1675963.103</v>
      </c>
      <c r="AD23" s="102">
        <f>('Переменные'!$C$77/2*'Переменные'!$E$77*AD10)+('Переменные'!$C$77*'Переменные'!$G$77*'Выручка'!AD31)</f>
        <v>141833.8296</v>
      </c>
      <c r="AE23" s="102">
        <f>('Переменные'!$C$77/2*'Переменные'!$E$77*AE10)+('Переменные'!$C$77*'Переменные'!$G$77*'Выручка'!AE31)</f>
        <v>127274.0088</v>
      </c>
      <c r="AF23" s="102">
        <f>('Переменные'!$C$77/2*'Переменные'!$E$77*AF10)+('Переменные'!$C$77*'Переменные'!$G$77*'Выручка'!AF31)</f>
        <v>139063.8702</v>
      </c>
      <c r="AG23" s="102">
        <f>('Переменные'!$C$77/2*'Переменные'!$E$77*AG10)+('Переменные'!$C$77*'Переменные'!$G$77*'Выручка'!AG31)</f>
        <v>134577.9389</v>
      </c>
      <c r="AH23" s="102">
        <f>('Переменные'!$C$77/2*'Переменные'!$E$77*AH10)+('Переменные'!$C$77*'Переменные'!$G$77*'Выручка'!AH31)</f>
        <v>141833.8296</v>
      </c>
      <c r="AI23" s="102">
        <f>('Переменные'!$C$77/2*'Переменные'!$E$77*AI10)+('Переменные'!$C$77*'Переменные'!$G$77*'Выручка'!AI31)</f>
        <v>141726.2213</v>
      </c>
      <c r="AJ23" s="102">
        <f>('Переменные'!$C$77/2*'Переменные'!$E$77*AJ10)+('Переменные'!$C$77*'Переменные'!$G$77*'Выручка'!AJ31)</f>
        <v>147927.7404</v>
      </c>
      <c r="AK23" s="102">
        <f>('Переменные'!$C$77/2*'Переменные'!$E$77*AK10)+('Переменные'!$C$77*'Переменные'!$G$77*'Выручка'!AK31)</f>
        <v>147004.4205</v>
      </c>
      <c r="AL23" s="102">
        <f>('Переменные'!$C$77/2*'Переменные'!$E$77*AL10)+('Переменные'!$C$77*'Переменные'!$G$77*'Выручка'!AL31)</f>
        <v>140475.2719</v>
      </c>
      <c r="AM23" s="102">
        <f>('Переменные'!$C$77/2*'Переменные'!$E$77*AM10)+('Переменные'!$C$77*'Переменные'!$G$77*'Выручка'!AM31)</f>
        <v>141464.5017</v>
      </c>
      <c r="AN23" s="102">
        <f>('Переменные'!$C$77/2*'Переменные'!$E$77*AN10)+('Переменные'!$C$77*'Переменные'!$G$77*'Выручка'!AN31)</f>
        <v>136901.1307</v>
      </c>
      <c r="AO23" s="102">
        <f>('Переменные'!$C$77/2*'Переменные'!$E$77*AO10)+('Переменные'!$C$77*'Переменные'!$G$77*'Выручка'!AO31)</f>
        <v>144234.4611</v>
      </c>
      <c r="AP23" s="97">
        <f t="shared" si="17"/>
        <v>1684317.225</v>
      </c>
      <c r="AQ23" s="102">
        <f>('Переменные'!$C$77/2*'Переменные'!$E$77*AQ10)+('Переменные'!$C$77*'Переменные'!$G$77*'Выручка'!AQ31)</f>
        <v>142387.8215</v>
      </c>
      <c r="AR23" s="102">
        <f>('Переменные'!$C$77/2*'Переменные'!$E$77*AR10)+('Переменные'!$C$77*'Переменные'!$G$77*'Выручка'!AR31)</f>
        <v>127774.3886</v>
      </c>
      <c r="AS23" s="102">
        <f>('Переменные'!$C$77/2*'Переменные'!$E$77*AS10)+('Переменные'!$C$77*'Переменные'!$G$77*'Выручка'!AS31)</f>
        <v>139617.8621</v>
      </c>
      <c r="AT23" s="102">
        <f>('Переменные'!$C$77/2*'Переменные'!$E$77*AT10)+('Переменные'!$C$77*'Переменные'!$G$77*'Выручка'!AT31)</f>
        <v>135114.0601</v>
      </c>
      <c r="AU23" s="102">
        <f>('Переменные'!$C$77/2*'Переменные'!$E$77*AU10)+('Переменные'!$C$77*'Переменные'!$G$77*'Выручка'!AU31)</f>
        <v>142387.8215</v>
      </c>
      <c r="AV23" s="102">
        <f>('Переменные'!$C$77/2*'Переменные'!$E$77*AV10)+('Переменные'!$C$77*'Переменные'!$G$77*'Выручка'!AV31)</f>
        <v>142262.3425</v>
      </c>
      <c r="AW23" s="102">
        <f>('Переменные'!$C$77/2*'Переменные'!$E$77*AW10)+('Переменные'!$C$77*'Переменные'!$G$77*'Выручка'!AW31)</f>
        <v>148481.7322</v>
      </c>
      <c r="AX23" s="102">
        <f>('Переменные'!$C$77/2*'Переменные'!$E$77*AX10)+('Переменные'!$C$77*'Переменные'!$G$77*'Выручка'!AX31)</f>
        <v>147558.4124</v>
      </c>
      <c r="AY23" s="102">
        <f>('Переменные'!$C$77/2*'Переменные'!$E$77*AY10)+('Переменные'!$C$77*'Переменные'!$G$77*'Выручка'!AY31)</f>
        <v>141011.393</v>
      </c>
      <c r="AZ23" s="102">
        <f>('Переменные'!$C$77/2*'Переменные'!$E$77*AZ10)+('Переменные'!$C$77*'Переменные'!$G$77*'Выручка'!AZ31)</f>
        <v>142018.4936</v>
      </c>
      <c r="BA23" s="102">
        <f>('Переменные'!$C$77/2*'Переменные'!$E$77*BA10)+('Переменные'!$C$77*'Переменные'!$G$77*'Выручка'!BA31)</f>
        <v>137437.2518</v>
      </c>
      <c r="BB23" s="102">
        <f>('Переменные'!$C$77/2*'Переменные'!$E$77*BB10)+('Переменные'!$C$77*'Переменные'!$G$77*'Выручка'!BB31)</f>
        <v>144788.453</v>
      </c>
      <c r="BC23" s="97">
        <f t="shared" si="18"/>
        <v>1690840.032</v>
      </c>
      <c r="BD23" s="102">
        <f>('Переменные'!$C$77/2*'Переменные'!$E$77*BD10)+('Переменные'!$C$77*'Переменные'!$G$77*'Выручка'!BD31)</f>
        <v>142941.8134</v>
      </c>
      <c r="BE23" s="102">
        <f>('Переменные'!$C$77/2*'Переменные'!$E$77*BE10)+('Переменные'!$C$77*'Переменные'!$G$77*'Выручка'!BE31)</f>
        <v>128274.7684</v>
      </c>
      <c r="BF23" s="102">
        <f>('Переменные'!$C$77/2*'Переменные'!$E$77*BF10)+('Переменные'!$C$77*'Переменные'!$G$77*'Выручка'!BF31)</f>
        <v>140171.8539</v>
      </c>
      <c r="BG23" s="102">
        <f>('Переменные'!$C$77/2*'Переменные'!$E$77*BG10)+('Переменные'!$C$77*'Переменные'!$G$77*'Выручка'!BG31)</f>
        <v>135650.1812</v>
      </c>
      <c r="BH23" s="102">
        <f>('Переменные'!$C$77/2*'Переменные'!$E$77*BH10)+('Переменные'!$C$77*'Переменные'!$G$77*'Выручка'!BH31)</f>
        <v>142941.8134</v>
      </c>
      <c r="BI23" s="102">
        <f>('Переменные'!$C$77/2*'Переменные'!$E$77*BI10)+('Переменные'!$C$77*'Переменные'!$G$77*'Выручка'!BI31)</f>
        <v>142798.4636</v>
      </c>
      <c r="BJ23" s="102">
        <f>('Переменные'!$C$77/2*'Переменные'!$E$77*BJ10)+('Переменные'!$C$77*'Переменные'!$G$77*'Выручка'!BJ31)</f>
        <v>148666.3962</v>
      </c>
      <c r="BK23" s="102">
        <f>('Переменные'!$C$77/2*'Переменные'!$E$77*BK10)+('Переменные'!$C$77*'Переменные'!$G$77*'Выручка'!BK31)</f>
        <v>148112.4043</v>
      </c>
      <c r="BL23" s="102">
        <f>('Переменные'!$C$77/2*'Переменные'!$E$77*BL10)+('Переменные'!$C$77*'Переменные'!$G$77*'Выручка'!BL31)</f>
        <v>141547.5142</v>
      </c>
      <c r="BM23" s="102">
        <f>('Переменные'!$C$77/2*'Переменные'!$E$77*BM10)+('Переменные'!$C$77*'Переменные'!$G$77*'Выручка'!BM31)</f>
        <v>142572.4855</v>
      </c>
      <c r="BN23" s="102">
        <f>('Переменные'!$C$77/2*'Переменные'!$E$77*BN10)+('Переменные'!$C$77*'Переменные'!$G$77*'Выручка'!BN31)</f>
        <v>137973.373</v>
      </c>
      <c r="BO23" s="102">
        <f>('Переменные'!$C$77/2*'Переменные'!$E$77*BO10)+('Переменные'!$C$77*'Переменные'!$G$77*'Выручка'!BO31)</f>
        <v>145342.4449</v>
      </c>
      <c r="BP23" s="97">
        <f t="shared" si="19"/>
        <v>1696993.512</v>
      </c>
      <c r="BQ23" s="102">
        <f>('Переменные'!$C$77/2*'Переменные'!$E$77*BQ10)+('Переменные'!$C$77*'Переменные'!$G$77*'Выручка'!BQ31)</f>
        <v>143495.8053</v>
      </c>
      <c r="BR23" s="102">
        <f>('Переменные'!$C$77/2*'Переменные'!$E$77*BR10)+('Переменные'!$C$77*'Переменные'!$G$77*'Выручка'!BR31)</f>
        <v>128775.1482</v>
      </c>
      <c r="BS23" s="102">
        <f>('Переменные'!$C$77/2*'Переменные'!$E$77*BS10)+('Переменные'!$C$77*'Переменные'!$G$77*'Выручка'!BS31)</f>
        <v>140725.8458</v>
      </c>
      <c r="BT23" s="102">
        <f>('Переменные'!$C$77/2*'Переменные'!$E$77*BT10)+('Переменные'!$C$77*'Переменные'!$G$77*'Выручка'!BT31)</f>
        <v>136186.3024</v>
      </c>
      <c r="BU23" s="102">
        <f>('Переменные'!$C$77/2*'Переменные'!$E$77*BU10)+('Переменные'!$C$77*'Переменные'!$G$77*'Выручка'!BU31)</f>
        <v>143495.8053</v>
      </c>
      <c r="BV23" s="102">
        <f>('Переменные'!$C$77/2*'Переменные'!$E$77*BV10)+('Переменные'!$C$77*'Переменные'!$G$77*'Выручка'!BV31)</f>
        <v>143334.5848</v>
      </c>
      <c r="BW23" s="102">
        <f>('Переменные'!$C$77/2*'Переменные'!$E$77*BW10)+('Переменные'!$C$77*'Переменные'!$G$77*'Выручка'!BW31)</f>
        <v>148666.3962</v>
      </c>
      <c r="BX23" s="102">
        <f>('Переменные'!$C$77/2*'Переменные'!$E$77*BX10)+('Переменные'!$C$77*'Переменные'!$G$77*'Выручка'!BX31)</f>
        <v>148666.3962</v>
      </c>
      <c r="BY23" s="102">
        <f>('Переменные'!$C$77/2*'Переменные'!$E$77*BY10)+('Переменные'!$C$77*'Переменные'!$G$77*'Выручка'!BY31)</f>
        <v>142083.6354</v>
      </c>
      <c r="BZ23" s="102">
        <f>('Переменные'!$C$77/2*'Переменные'!$E$77*BZ10)+('Переменные'!$C$77*'Переменные'!$G$77*'Выручка'!BZ31)</f>
        <v>143126.4773</v>
      </c>
      <c r="CA23" s="102">
        <f>('Переменные'!$C$77/2*'Переменные'!$E$77*CA10)+('Переменные'!$C$77*'Переменные'!$G$77*'Выручка'!CA31)</f>
        <v>138509.4942</v>
      </c>
      <c r="CB23" s="102">
        <f>('Переменные'!$C$77/2*'Переменные'!$E$77*CB10)+('Переменные'!$C$77*'Переменные'!$G$77*'Выручка'!CB31)</f>
        <v>145896.4368</v>
      </c>
      <c r="CC23" s="97">
        <f t="shared" si="20"/>
        <v>1702962.328</v>
      </c>
      <c r="CD23" s="102">
        <f>('Переменные'!$C$77/2*'Переменные'!$E$77*CD10)+('Переменные'!$C$77*'Переменные'!$G$77*'Выручка'!CD31)</f>
        <v>144049.7972</v>
      </c>
      <c r="CE23" s="102">
        <f>('Переменные'!$C$77/2*'Переменные'!$E$77*CE10)+('Переменные'!$C$77*'Переменные'!$G$77*'Выручка'!CE31)</f>
        <v>129275.5279</v>
      </c>
      <c r="CF23" s="102">
        <f>('Переменные'!$C$77/2*'Переменные'!$E$77*CF10)+('Переменные'!$C$77*'Переменные'!$G$77*'Выручка'!CF31)</f>
        <v>141279.8377</v>
      </c>
      <c r="CG23" s="102">
        <f>('Переменные'!$C$77/2*'Переменные'!$E$77*CG10)+('Переменные'!$C$77*'Переменные'!$G$77*'Выручка'!CG31)</f>
        <v>136722.4236</v>
      </c>
      <c r="CH23" s="102">
        <f>('Переменные'!$C$77/2*'Переменные'!$E$77*CH10)+('Переменные'!$C$77*'Переменные'!$G$77*'Выручка'!CH31)</f>
        <v>144049.7972</v>
      </c>
      <c r="CI23" s="102">
        <f>('Переменные'!$C$77/2*'Переменные'!$E$77*CI10)+('Переменные'!$C$77*'Переменные'!$G$77*'Выручка'!CI31)</f>
        <v>143870.706</v>
      </c>
      <c r="CJ23" s="102">
        <f>('Переменные'!$C$77/2*'Переменные'!$E$77*CJ10)+('Переменные'!$C$77*'Переменные'!$G$77*'Выручка'!CJ31)</f>
        <v>148666.3962</v>
      </c>
      <c r="CK23" s="102">
        <f>('Переменные'!$C$77/2*'Переменные'!$E$77*CK10)+('Переменные'!$C$77*'Переменные'!$G$77*'Выручка'!CK31)</f>
        <v>148666.3962</v>
      </c>
      <c r="CL23" s="102">
        <f>('Переменные'!$C$77/2*'Переменные'!$E$77*CL10)+('Переменные'!$C$77*'Переменные'!$G$77*'Выручка'!CL31)</f>
        <v>142619.7566</v>
      </c>
      <c r="CM23" s="102">
        <f>('Переменные'!$C$77/2*'Переменные'!$E$77*CM10)+('Переменные'!$C$77*'Переменные'!$G$77*'Выручка'!CM31)</f>
        <v>143680.4692</v>
      </c>
      <c r="CN23" s="102">
        <f>('Переменные'!$C$77/2*'Переменные'!$E$77*CN10)+('Переменные'!$C$77*'Переменные'!$G$77*'Выручка'!CN31)</f>
        <v>139045.6154</v>
      </c>
      <c r="CO23" s="102">
        <f>('Переменные'!$C$77/2*'Переменные'!$E$77*CO10)+('Переменные'!$C$77*'Переменные'!$G$77*'Выручка'!CO31)</f>
        <v>146450.4287</v>
      </c>
      <c r="CP23" s="97">
        <f t="shared" si="21"/>
        <v>1708377.152</v>
      </c>
      <c r="CQ23" s="98"/>
      <c r="CR23" s="98"/>
      <c r="CS23" s="98"/>
      <c r="CT23" s="98"/>
    </row>
    <row r="24">
      <c r="A24" s="100"/>
      <c r="B24" s="101" t="s">
        <v>145</v>
      </c>
      <c r="C24" s="84"/>
      <c r="D24" s="102">
        <v>0.0</v>
      </c>
      <c r="E24" s="102">
        <v>0.0</v>
      </c>
      <c r="F24" s="102">
        <v>0.0</v>
      </c>
      <c r="G24" s="102">
        <v>0.0</v>
      </c>
      <c r="H24" s="102">
        <v>0.0</v>
      </c>
      <c r="I24" s="102">
        <v>0.0</v>
      </c>
      <c r="J24" s="102">
        <f>('Переменные'!$C$78/2*'Переменные'!$E$78*J10)+('Переменные'!$C$78*'Переменные'!$G$78*'Выручка'!J31)</f>
        <v>130835.686</v>
      </c>
      <c r="K24" s="102">
        <f>('Переменные'!$C$78/2*'Переменные'!$E$78*K10)+('Переменные'!$C$78*'Переменные'!$G$78*'Выручка'!K31)</f>
        <v>129939.259</v>
      </c>
      <c r="L24" s="102">
        <f>('Переменные'!$C$78/2*'Переменные'!$E$78*L10)+('Переменные'!$C$78*'Переменные'!$G$78*'Выручка'!L31)</f>
        <v>124012.65</v>
      </c>
      <c r="M24" s="102">
        <f>('Переменные'!$C$78/2*'Переменные'!$E$78*M10)+('Переменные'!$C$78*'Переменные'!$G$78*'Выручка'!M31)</f>
        <v>124560.697</v>
      </c>
      <c r="N24" s="102">
        <f>('Переменные'!$C$78/2*'Переменные'!$E$78*N10)+('Переменные'!$C$78*'Переменные'!$G$78*'Выручка'!N31)</f>
        <v>120542.61</v>
      </c>
      <c r="O24" s="102">
        <f>('Переменные'!$C$78/2*'Переменные'!$E$78*O10)+('Переменные'!$C$78*'Переменные'!$G$78*'Выручка'!O31)</f>
        <v>127249.978</v>
      </c>
      <c r="P24" s="97">
        <f t="shared" si="15"/>
        <v>757140.88</v>
      </c>
      <c r="Q24" s="102">
        <f>('Переменные'!$C$78/2*'Переменные'!$E$78*Q10)+('Переменные'!$C$78*'Переменные'!$G$78*'Выручка'!Q31)</f>
        <v>125457.124</v>
      </c>
      <c r="R24" s="102">
        <f>('Переменные'!$C$78/2*'Переменные'!$E$78*R10)+('Переменные'!$C$78*'Переменные'!$G$78*'Выручка'!R31)</f>
        <v>112506.436</v>
      </c>
      <c r="S24" s="102">
        <f>('Переменные'!$C$78/2*'Переменные'!$E$78*S10)+('Переменные'!$C$78*'Переменные'!$G$78*'Выручка'!S31)</f>
        <v>122767.843</v>
      </c>
      <c r="T24" s="102">
        <f>('Переменные'!$C$78/2*'Переменные'!$E$78*T10)+('Переменные'!$C$78*'Переменные'!$G$78*'Выручка'!T31)</f>
        <v>118807.59</v>
      </c>
      <c r="U24" s="102">
        <f>('Переменные'!$C$78/2*'Переменные'!$E$78*U10)+('Переменные'!$C$78*'Переменные'!$G$78*'Выручка'!U31)</f>
        <v>125457.124</v>
      </c>
      <c r="V24" s="102">
        <f>('Переменные'!$C$78/2*'Переменные'!$E$78*V10)+('Переменные'!$C$78*'Переменные'!$G$78*'Выручка'!V31)</f>
        <v>125747.67</v>
      </c>
      <c r="W24" s="102">
        <f>('Переменные'!$C$78/2*'Переменные'!$E$78*W10)+('Переменные'!$C$78*'Переменные'!$G$78*'Выручка'!W31)</f>
        <v>131873.7485</v>
      </c>
      <c r="X24" s="102">
        <f>('Переменные'!$C$78/2*'Переменные'!$E$78*X10)+('Переменные'!$C$78*'Переменные'!$G$78*'Выручка'!X31)</f>
        <v>130950.4287</v>
      </c>
      <c r="Y24" s="102">
        <f>('Переменные'!$C$78/2*'Переменные'!$E$78*Y10)+('Переменные'!$C$78*'Переменные'!$G$78*'Выручка'!Y31)</f>
        <v>124939.1507</v>
      </c>
      <c r="Z24" s="102">
        <f>('Переменные'!$C$78/2*'Переменные'!$E$78*Z10)+('Переменные'!$C$78*'Переменные'!$G$78*'Выручка'!Z31)</f>
        <v>125410.5098</v>
      </c>
      <c r="AA24" s="102">
        <f>('Переменные'!$C$78/2*'Переменные'!$E$78*AA10)+('Переменные'!$C$78*'Переменные'!$G$78*'Выручка'!AA31)</f>
        <v>121365.0095</v>
      </c>
      <c r="AB24" s="102">
        <f>('Переменные'!$C$78/2*'Переменные'!$E$78*AB10)+('Переменные'!$C$78*'Переменные'!$G$78*'Выручка'!AB31)</f>
        <v>128180.4692</v>
      </c>
      <c r="AC24" s="97">
        <f t="shared" si="16"/>
        <v>1493463.103</v>
      </c>
      <c r="AD24" s="102">
        <f>('Переменные'!$C$78/2*'Переменные'!$E$78*AD10)+('Переменные'!$C$78*'Переменные'!$G$78*'Выручка'!AD31)</f>
        <v>126333.8296</v>
      </c>
      <c r="AE24" s="102">
        <f>('Переменные'!$C$78/2*'Переменные'!$E$78*AE10)+('Переменные'!$C$78*'Переменные'!$G$78*'Выручка'!AE31)</f>
        <v>113274.0088</v>
      </c>
      <c r="AF24" s="102">
        <f>('Переменные'!$C$78/2*'Переменные'!$E$78*AF10)+('Переменные'!$C$78*'Переменные'!$G$78*'Выручка'!AF31)</f>
        <v>123563.8702</v>
      </c>
      <c r="AG24" s="102">
        <f>('Переменные'!$C$78/2*'Переменные'!$E$78*AG10)+('Переменные'!$C$78*'Переменные'!$G$78*'Выручка'!AG31)</f>
        <v>119577.9389</v>
      </c>
      <c r="AH24" s="102">
        <f>('Переменные'!$C$78/2*'Переменные'!$E$78*AH10)+('Переменные'!$C$78*'Переменные'!$G$78*'Выручка'!AH31)</f>
        <v>126333.8296</v>
      </c>
      <c r="AI24" s="102">
        <f>('Переменные'!$C$78/2*'Переменные'!$E$78*AI10)+('Переменные'!$C$78*'Переменные'!$G$78*'Выручка'!AI31)</f>
        <v>126726.2213</v>
      </c>
      <c r="AJ24" s="102">
        <f>('Переменные'!$C$78/2*'Переменные'!$E$78*AJ10)+('Переменные'!$C$78*'Переменные'!$G$78*'Выручка'!AJ31)</f>
        <v>132427.7404</v>
      </c>
      <c r="AK24" s="102">
        <f>('Переменные'!$C$78/2*'Переменные'!$E$78*AK10)+('Переменные'!$C$78*'Переменные'!$G$78*'Выручка'!AK31)</f>
        <v>131504.4205</v>
      </c>
      <c r="AL24" s="102">
        <f>('Переменные'!$C$78/2*'Переменные'!$E$78*AL10)+('Переменные'!$C$78*'Переменные'!$G$78*'Выручка'!AL31)</f>
        <v>125475.2719</v>
      </c>
      <c r="AM24" s="102">
        <f>('Переменные'!$C$78/2*'Переменные'!$E$78*AM10)+('Переменные'!$C$78*'Переменные'!$G$78*'Выручка'!AM31)</f>
        <v>125964.5017</v>
      </c>
      <c r="AN24" s="102">
        <f>('Переменные'!$C$78/2*'Переменные'!$E$78*AN10)+('Переменные'!$C$78*'Переменные'!$G$78*'Выручка'!AN31)</f>
        <v>121901.1307</v>
      </c>
      <c r="AO24" s="102">
        <f>('Переменные'!$C$78/2*'Переменные'!$E$78*AO10)+('Переменные'!$C$78*'Переменные'!$G$78*'Выручка'!AO31)</f>
        <v>128734.4611</v>
      </c>
      <c r="AP24" s="97">
        <f t="shared" si="17"/>
        <v>1501817.225</v>
      </c>
      <c r="AQ24" s="102">
        <f>('Переменные'!$C$78/2*'Переменные'!$E$78*AQ10)+('Переменные'!$C$78*'Переменные'!$G$78*'Выручка'!AQ31)</f>
        <v>126887.8215</v>
      </c>
      <c r="AR24" s="102">
        <f>('Переменные'!$C$78/2*'Переменные'!$E$78*AR10)+('Переменные'!$C$78*'Переменные'!$G$78*'Выручка'!AR31)</f>
        <v>113774.3886</v>
      </c>
      <c r="AS24" s="102">
        <f>('Переменные'!$C$78/2*'Переменные'!$E$78*AS10)+('Переменные'!$C$78*'Переменные'!$G$78*'Выручка'!AS31)</f>
        <v>124117.8621</v>
      </c>
      <c r="AT24" s="102">
        <f>('Переменные'!$C$78/2*'Переменные'!$E$78*AT10)+('Переменные'!$C$78*'Переменные'!$G$78*'Выручка'!AT31)</f>
        <v>120114.0601</v>
      </c>
      <c r="AU24" s="102">
        <f>('Переменные'!$C$78/2*'Переменные'!$E$78*AU10)+('Переменные'!$C$78*'Переменные'!$G$78*'Выручка'!AU31)</f>
        <v>126887.8215</v>
      </c>
      <c r="AV24" s="102">
        <f>('Переменные'!$C$78/2*'Переменные'!$E$78*AV10)+('Переменные'!$C$78*'Переменные'!$G$78*'Выручка'!AV31)</f>
        <v>127262.3425</v>
      </c>
      <c r="AW24" s="102">
        <f>('Переменные'!$C$78/2*'Переменные'!$E$78*AW10)+('Переменные'!$C$78*'Переменные'!$G$78*'Выручка'!AW31)</f>
        <v>132981.7322</v>
      </c>
      <c r="AX24" s="102">
        <f>('Переменные'!$C$78/2*'Переменные'!$E$78*AX10)+('Переменные'!$C$78*'Переменные'!$G$78*'Выручка'!AX31)</f>
        <v>132058.4124</v>
      </c>
      <c r="AY24" s="102">
        <f>('Переменные'!$C$78/2*'Переменные'!$E$78*AY10)+('Переменные'!$C$78*'Переменные'!$G$78*'Выручка'!AY31)</f>
        <v>126011.393</v>
      </c>
      <c r="AZ24" s="102">
        <f>('Переменные'!$C$78/2*'Переменные'!$E$78*AZ10)+('Переменные'!$C$78*'Переменные'!$G$78*'Выручка'!AZ31)</f>
        <v>126518.4936</v>
      </c>
      <c r="BA24" s="102">
        <f>('Переменные'!$C$78/2*'Переменные'!$E$78*BA10)+('Переменные'!$C$78*'Переменные'!$G$78*'Выручка'!BA31)</f>
        <v>122437.2518</v>
      </c>
      <c r="BB24" s="102">
        <f>('Переменные'!$C$78/2*'Переменные'!$E$78*BB10)+('Переменные'!$C$78*'Переменные'!$G$78*'Выручка'!BB31)</f>
        <v>129288.453</v>
      </c>
      <c r="BC24" s="97">
        <f t="shared" si="18"/>
        <v>1508340.032</v>
      </c>
      <c r="BD24" s="102">
        <f>('Переменные'!$C$78/2*'Переменные'!$E$78*BD10)+('Переменные'!$C$78*'Переменные'!$G$78*'Выручка'!BD31)</f>
        <v>127441.8134</v>
      </c>
      <c r="BE24" s="102">
        <f>('Переменные'!$C$78/2*'Переменные'!$E$78*BE10)+('Переменные'!$C$78*'Переменные'!$G$78*'Выручка'!BE31)</f>
        <v>114274.7684</v>
      </c>
      <c r="BF24" s="102">
        <f>('Переменные'!$C$78/2*'Переменные'!$E$78*BF10)+('Переменные'!$C$78*'Переменные'!$G$78*'Выручка'!BF31)</f>
        <v>124671.8539</v>
      </c>
      <c r="BG24" s="102">
        <f>('Переменные'!$C$78/2*'Переменные'!$E$78*BG10)+('Переменные'!$C$78*'Переменные'!$G$78*'Выручка'!BG31)</f>
        <v>120650.1812</v>
      </c>
      <c r="BH24" s="102">
        <f>('Переменные'!$C$78/2*'Переменные'!$E$78*BH10)+('Переменные'!$C$78*'Переменные'!$G$78*'Выручка'!BH31)</f>
        <v>127441.8134</v>
      </c>
      <c r="BI24" s="102">
        <f>('Переменные'!$C$78/2*'Переменные'!$E$78*BI10)+('Переменные'!$C$78*'Переменные'!$G$78*'Выручка'!BI31)</f>
        <v>127798.4636</v>
      </c>
      <c r="BJ24" s="102">
        <f>('Переменные'!$C$78/2*'Переменные'!$E$78*BJ10)+('Переменные'!$C$78*'Переменные'!$G$78*'Выручка'!BJ31)</f>
        <v>133166.3962</v>
      </c>
      <c r="BK24" s="102">
        <f>('Переменные'!$C$78/2*'Переменные'!$E$78*BK10)+('Переменные'!$C$78*'Переменные'!$G$78*'Выручка'!BK31)</f>
        <v>132612.4043</v>
      </c>
      <c r="BL24" s="102">
        <f>('Переменные'!$C$78/2*'Переменные'!$E$78*BL10)+('Переменные'!$C$78*'Переменные'!$G$78*'Выручка'!BL31)</f>
        <v>126547.5142</v>
      </c>
      <c r="BM24" s="102">
        <f>('Переменные'!$C$78/2*'Переменные'!$E$78*BM10)+('Переменные'!$C$78*'Переменные'!$G$78*'Выручка'!BM31)</f>
        <v>127072.4855</v>
      </c>
      <c r="BN24" s="102">
        <f>('Переменные'!$C$78/2*'Переменные'!$E$78*BN10)+('Переменные'!$C$78*'Переменные'!$G$78*'Выручка'!BN31)</f>
        <v>122973.373</v>
      </c>
      <c r="BO24" s="102">
        <f>('Переменные'!$C$78/2*'Переменные'!$E$78*BO10)+('Переменные'!$C$78*'Переменные'!$G$78*'Выручка'!BO31)</f>
        <v>129842.4449</v>
      </c>
      <c r="BP24" s="97">
        <f t="shared" si="19"/>
        <v>1514493.512</v>
      </c>
      <c r="BQ24" s="102">
        <f>('Переменные'!$C$78/2*'Переменные'!$E$78*BQ10)+('Переменные'!$C$78*'Переменные'!$G$78*'Выручка'!BQ31)</f>
        <v>127995.8053</v>
      </c>
      <c r="BR24" s="102">
        <f>('Переменные'!$C$78/2*'Переменные'!$E$78*BR10)+('Переменные'!$C$78*'Переменные'!$G$78*'Выручка'!BR31)</f>
        <v>114775.1482</v>
      </c>
      <c r="BS24" s="102">
        <f>('Переменные'!$C$78/2*'Переменные'!$E$78*BS10)+('Переменные'!$C$78*'Переменные'!$G$78*'Выручка'!BS31)</f>
        <v>125225.8458</v>
      </c>
      <c r="BT24" s="102">
        <f>('Переменные'!$C$78/2*'Переменные'!$E$78*BT10)+('Переменные'!$C$78*'Переменные'!$G$78*'Выручка'!BT31)</f>
        <v>121186.3024</v>
      </c>
      <c r="BU24" s="102">
        <f>('Переменные'!$C$78/2*'Переменные'!$E$78*BU10)+('Переменные'!$C$78*'Переменные'!$G$78*'Выручка'!BU31)</f>
        <v>127995.8053</v>
      </c>
      <c r="BV24" s="102">
        <f>('Переменные'!$C$78/2*'Переменные'!$E$78*BV10)+('Переменные'!$C$78*'Переменные'!$G$78*'Выручка'!BV31)</f>
        <v>128334.5848</v>
      </c>
      <c r="BW24" s="102">
        <f>('Переменные'!$C$78/2*'Переменные'!$E$78*BW10)+('Переменные'!$C$78*'Переменные'!$G$78*'Выручка'!BW31)</f>
        <v>133166.3962</v>
      </c>
      <c r="BX24" s="102">
        <f>('Переменные'!$C$78/2*'Переменные'!$E$78*BX10)+('Переменные'!$C$78*'Переменные'!$G$78*'Выручка'!BX31)</f>
        <v>133166.3962</v>
      </c>
      <c r="BY24" s="102">
        <f>('Переменные'!$C$78/2*'Переменные'!$E$78*BY10)+('Переменные'!$C$78*'Переменные'!$G$78*'Выручка'!BY31)</f>
        <v>127083.6354</v>
      </c>
      <c r="BZ24" s="102">
        <f>('Переменные'!$C$78/2*'Переменные'!$E$78*BZ10)+('Переменные'!$C$78*'Переменные'!$G$78*'Выручка'!BZ31)</f>
        <v>127626.4773</v>
      </c>
      <c r="CA24" s="102">
        <f>('Переменные'!$C$78/2*'Переменные'!$E$78*CA10)+('Переменные'!$C$78*'Переменные'!$G$78*'Выручка'!CA31)</f>
        <v>123509.4942</v>
      </c>
      <c r="CB24" s="102">
        <f>('Переменные'!$C$78/2*'Переменные'!$E$78*CB10)+('Переменные'!$C$78*'Переменные'!$G$78*'Выручка'!CB31)</f>
        <v>130396.4368</v>
      </c>
      <c r="CC24" s="97">
        <f t="shared" si="20"/>
        <v>1520462.328</v>
      </c>
      <c r="CD24" s="102">
        <f>('Переменные'!$C$78/2*'Переменные'!$E$78*CD10)+('Переменные'!$C$78*'Переменные'!$G$78*'Выручка'!CD31)</f>
        <v>128549.7972</v>
      </c>
      <c r="CE24" s="102">
        <f>('Переменные'!$C$78/2*'Переменные'!$E$78*CE10)+('Переменные'!$C$78*'Переменные'!$G$78*'Выручка'!CE31)</f>
        <v>115275.5279</v>
      </c>
      <c r="CF24" s="102">
        <f>('Переменные'!$C$78/2*'Переменные'!$E$78*CF10)+('Переменные'!$C$78*'Переменные'!$G$78*'Выручка'!CF31)</f>
        <v>125779.8377</v>
      </c>
      <c r="CG24" s="102">
        <f>('Переменные'!$C$78/2*'Переменные'!$E$78*CG10)+('Переменные'!$C$78*'Переменные'!$G$78*'Выручка'!CG31)</f>
        <v>121722.4236</v>
      </c>
      <c r="CH24" s="102">
        <f>('Переменные'!$C$78/2*'Переменные'!$E$78*CH10)+('Переменные'!$C$78*'Переменные'!$G$78*'Выручка'!CH31)</f>
        <v>128549.7972</v>
      </c>
      <c r="CI24" s="102">
        <f>('Переменные'!$C$78/2*'Переменные'!$E$78*CI10)+('Переменные'!$C$78*'Переменные'!$G$78*'Выручка'!CI31)</f>
        <v>128870.706</v>
      </c>
      <c r="CJ24" s="102">
        <f>('Переменные'!$C$78/2*'Переменные'!$E$78*CJ10)+('Переменные'!$C$78*'Переменные'!$G$78*'Выручка'!CJ31)</f>
        <v>133166.3962</v>
      </c>
      <c r="CK24" s="102">
        <f>('Переменные'!$C$78/2*'Переменные'!$E$78*CK10)+('Переменные'!$C$78*'Переменные'!$G$78*'Выручка'!CK31)</f>
        <v>133166.3962</v>
      </c>
      <c r="CL24" s="102">
        <f>('Переменные'!$C$78/2*'Переменные'!$E$78*CL10)+('Переменные'!$C$78*'Переменные'!$G$78*'Выручка'!CL31)</f>
        <v>127619.7566</v>
      </c>
      <c r="CM24" s="102">
        <f>('Переменные'!$C$78/2*'Переменные'!$E$78*CM10)+('Переменные'!$C$78*'Переменные'!$G$78*'Выручка'!CM31)</f>
        <v>128180.4692</v>
      </c>
      <c r="CN24" s="102">
        <f>('Переменные'!$C$78/2*'Переменные'!$E$78*CN10)+('Переменные'!$C$78*'Переменные'!$G$78*'Выручка'!CN31)</f>
        <v>124045.6154</v>
      </c>
      <c r="CO24" s="102">
        <f>('Переменные'!$C$78/2*'Переменные'!$E$78*CO10)+('Переменные'!$C$78*'Переменные'!$G$78*'Выручка'!CO31)</f>
        <v>130950.4287</v>
      </c>
      <c r="CP24" s="97">
        <f t="shared" si="21"/>
        <v>1525877.152</v>
      </c>
      <c r="CQ24" s="98"/>
      <c r="CR24" s="98"/>
      <c r="CS24" s="98"/>
      <c r="CT24" s="98"/>
    </row>
    <row r="25">
      <c r="A25" s="100"/>
      <c r="B25" s="101" t="s">
        <v>146</v>
      </c>
      <c r="C25" s="84"/>
      <c r="D25" s="102">
        <v>0.0</v>
      </c>
      <c r="E25" s="102">
        <v>0.0</v>
      </c>
      <c r="F25" s="102">
        <v>0.0</v>
      </c>
      <c r="G25" s="102">
        <v>0.0</v>
      </c>
      <c r="H25" s="102">
        <v>0.0</v>
      </c>
      <c r="I25" s="102">
        <v>0.0</v>
      </c>
      <c r="J25" s="102">
        <f>('Переменные'!$C$79/2*'Переменные'!$E$79*J10)+('Переменные'!$C$79*'Переменные'!$G$79*'Выручка'!J31)</f>
        <v>99835.686</v>
      </c>
      <c r="K25" s="102">
        <f>('Переменные'!$C$79/2*'Переменные'!$E$79*K10)+('Переменные'!$C$79*'Переменные'!$G$79*'Выручка'!K31)</f>
        <v>98939.259</v>
      </c>
      <c r="L25" s="102">
        <f>('Переменные'!$C$79/2*'Переменные'!$E$79*L10)+('Переменные'!$C$79*'Переменные'!$G$79*'Выручка'!L31)</f>
        <v>94012.65</v>
      </c>
      <c r="M25" s="102">
        <f>('Переменные'!$C$79/2*'Переменные'!$E$79*M10)+('Переменные'!$C$79*'Переменные'!$G$79*'Выручка'!M31)</f>
        <v>93560.697</v>
      </c>
      <c r="N25" s="102">
        <f>('Переменные'!$C$79/2*'Переменные'!$E$79*N10)+('Переменные'!$C$79*'Переменные'!$G$79*'Выручка'!N31)</f>
        <v>90542.61</v>
      </c>
      <c r="O25" s="102">
        <f>('Переменные'!$C$79/2*'Переменные'!$E$79*O10)+('Переменные'!$C$79*'Переменные'!$G$79*'Выручка'!O31)</f>
        <v>96249.978</v>
      </c>
      <c r="P25" s="97">
        <f t="shared" si="15"/>
        <v>573140.88</v>
      </c>
      <c r="Q25" s="102">
        <f>('Переменные'!$C$79/2*'Переменные'!$E$79*Q10)+('Переменные'!$C$79*'Переменные'!$G$79*'Выручка'!Q31)</f>
        <v>94457.124</v>
      </c>
      <c r="R25" s="102">
        <f>('Переменные'!$C$79/2*'Переменные'!$E$79*R10)+('Переменные'!$C$79*'Переменные'!$G$79*'Выручка'!R31)</f>
        <v>84506.436</v>
      </c>
      <c r="S25" s="102">
        <f>('Переменные'!$C$79/2*'Переменные'!$E$79*S10)+('Переменные'!$C$79*'Переменные'!$G$79*'Выручка'!S31)</f>
        <v>91767.843</v>
      </c>
      <c r="T25" s="102">
        <f>('Переменные'!$C$79/2*'Переменные'!$E$79*T10)+('Переменные'!$C$79*'Переменные'!$G$79*'Выручка'!T31)</f>
        <v>88807.59</v>
      </c>
      <c r="U25" s="102">
        <f>('Переменные'!$C$79/2*'Переменные'!$E$79*U10)+('Переменные'!$C$79*'Переменные'!$G$79*'Выручка'!U31)</f>
        <v>94457.124</v>
      </c>
      <c r="V25" s="102">
        <f>('Переменные'!$C$79/2*'Переменные'!$E$79*V10)+('Переменные'!$C$79*'Переменные'!$G$79*'Выручка'!V31)</f>
        <v>95747.67</v>
      </c>
      <c r="W25" s="102">
        <f>('Переменные'!$C$79/2*'Переменные'!$E$79*W10)+('Переменные'!$C$79*'Переменные'!$G$79*'Выручка'!W31)</f>
        <v>100873.7485</v>
      </c>
      <c r="X25" s="102">
        <f>('Переменные'!$C$79/2*'Переменные'!$E$79*X10)+('Переменные'!$C$79*'Переменные'!$G$79*'Выручка'!X31)</f>
        <v>99950.42866</v>
      </c>
      <c r="Y25" s="102">
        <f>('Переменные'!$C$79/2*'Переменные'!$E$79*Y10)+('Переменные'!$C$79*'Переменные'!$G$79*'Выручка'!Y31)</f>
        <v>94939.15068</v>
      </c>
      <c r="Z25" s="102">
        <f>('Переменные'!$C$79/2*'Переменные'!$E$79*Z10)+('Переменные'!$C$79*'Переменные'!$G$79*'Выручка'!Z31)</f>
        <v>94410.5098</v>
      </c>
      <c r="AA25" s="102">
        <f>('Переменные'!$C$79/2*'Переменные'!$E$79*AA10)+('Переменные'!$C$79*'Переменные'!$G$79*'Выручка'!AA31)</f>
        <v>91365.00948</v>
      </c>
      <c r="AB25" s="102">
        <f>('Переменные'!$C$79/2*'Переменные'!$E$79*AB10)+('Переменные'!$C$79*'Переменные'!$G$79*'Выручка'!AB31)</f>
        <v>97180.46923</v>
      </c>
      <c r="AC25" s="97">
        <f t="shared" si="16"/>
        <v>1128463.103</v>
      </c>
      <c r="AD25" s="102">
        <f>('Переменные'!$C$79/2*'Переменные'!$E$79*AD10)+('Переменные'!$C$79*'Переменные'!$G$79*'Выручка'!AD31)</f>
        <v>95333.82961</v>
      </c>
      <c r="AE25" s="102">
        <f>('Переменные'!$C$79/2*'Переменные'!$E$79*AE10)+('Переменные'!$C$79*'Переменные'!$G$79*'Выручка'!AE31)</f>
        <v>85274.00885</v>
      </c>
      <c r="AF25" s="102">
        <f>('Переменные'!$C$79/2*'Переменные'!$E$79*AF10)+('Переменные'!$C$79*'Переменные'!$G$79*'Выручка'!AF31)</f>
        <v>92563.87018</v>
      </c>
      <c r="AG25" s="102">
        <f>('Переменные'!$C$79/2*'Переменные'!$E$79*AG10)+('Переменные'!$C$79*'Переменные'!$G$79*'Выручка'!AG31)</f>
        <v>89577.93888</v>
      </c>
      <c r="AH25" s="102">
        <f>('Переменные'!$C$79/2*'Переменные'!$E$79*AH10)+('Переменные'!$C$79*'Переменные'!$G$79*'Выручка'!AH31)</f>
        <v>95333.82961</v>
      </c>
      <c r="AI25" s="102">
        <f>('Переменные'!$C$79/2*'Переменные'!$E$79*AI10)+('Переменные'!$C$79*'Переменные'!$G$79*'Выручка'!AI31)</f>
        <v>96726.22128</v>
      </c>
      <c r="AJ25" s="102">
        <f>('Переменные'!$C$79/2*'Переменные'!$E$79*AJ10)+('Переменные'!$C$79*'Переменные'!$G$79*'Выручка'!AJ31)</f>
        <v>101427.7404</v>
      </c>
      <c r="AK25" s="102">
        <f>('Переменные'!$C$79/2*'Переменные'!$E$79*AK10)+('Переменные'!$C$79*'Переменные'!$G$79*'Выручка'!AK31)</f>
        <v>100504.4205</v>
      </c>
      <c r="AL25" s="102">
        <f>('Переменные'!$C$79/2*'Переменные'!$E$79*AL10)+('Переменные'!$C$79*'Переменные'!$G$79*'Выручка'!AL31)</f>
        <v>95475.27186</v>
      </c>
      <c r="AM25" s="102">
        <f>('Переменные'!$C$79/2*'Переменные'!$E$79*AM10)+('Переменные'!$C$79*'Переменные'!$G$79*'Выручка'!AM31)</f>
        <v>94964.50168</v>
      </c>
      <c r="AN25" s="102">
        <f>('Переменные'!$C$79/2*'Переменные'!$E$79*AN10)+('Переменные'!$C$79*'Переменные'!$G$79*'Выручка'!AN31)</f>
        <v>91901.13066</v>
      </c>
      <c r="AO25" s="102">
        <f>('Переменные'!$C$79/2*'Переменные'!$E$79*AO10)+('Переменные'!$C$79*'Переменные'!$G$79*'Выручка'!AO31)</f>
        <v>97734.46111</v>
      </c>
      <c r="AP25" s="97">
        <f t="shared" si="17"/>
        <v>1136817.225</v>
      </c>
      <c r="AQ25" s="102">
        <f>('Переменные'!$C$79/2*'Переменные'!$E$79*AQ10)+('Переменные'!$C$79*'Переменные'!$G$79*'Выручка'!AQ31)</f>
        <v>95887.82149</v>
      </c>
      <c r="AR25" s="102">
        <f>('Переменные'!$C$79/2*'Переменные'!$E$79*AR10)+('Переменные'!$C$79*'Переменные'!$G$79*'Выручка'!AR31)</f>
        <v>85774.38862</v>
      </c>
      <c r="AS25" s="102">
        <f>('Переменные'!$C$79/2*'Переменные'!$E$79*AS10)+('Переменные'!$C$79*'Переменные'!$G$79*'Выручка'!AS31)</f>
        <v>93117.86206</v>
      </c>
      <c r="AT25" s="102">
        <f>('Переменные'!$C$79/2*'Переменные'!$E$79*AT10)+('Переменные'!$C$79*'Переменные'!$G$79*'Выручка'!AT31)</f>
        <v>90114.06006</v>
      </c>
      <c r="AU25" s="102">
        <f>('Переменные'!$C$79/2*'Переменные'!$E$79*AU10)+('Переменные'!$C$79*'Переменные'!$G$79*'Выручка'!AU31)</f>
        <v>95887.82149</v>
      </c>
      <c r="AV25" s="102">
        <f>('Переменные'!$C$79/2*'Переменные'!$E$79*AV10)+('Переменные'!$C$79*'Переменные'!$G$79*'Выручка'!AV31)</f>
        <v>97262.34246</v>
      </c>
      <c r="AW25" s="102">
        <f>('Переменные'!$C$79/2*'Переменные'!$E$79*AW10)+('Переменные'!$C$79*'Переменные'!$G$79*'Выручка'!AW31)</f>
        <v>101981.7322</v>
      </c>
      <c r="AX25" s="102">
        <f>('Переменные'!$C$79/2*'Переменные'!$E$79*AX10)+('Переменные'!$C$79*'Переменные'!$G$79*'Выручка'!AX31)</f>
        <v>101058.4124</v>
      </c>
      <c r="AY25" s="102">
        <f>('Переменные'!$C$79/2*'Переменные'!$E$79*AY10)+('Переменные'!$C$79*'Переменные'!$G$79*'Выручка'!AY31)</f>
        <v>96011.39304</v>
      </c>
      <c r="AZ25" s="102">
        <f>('Переменные'!$C$79/2*'Переменные'!$E$79*AZ10)+('Переменные'!$C$79*'Переменные'!$G$79*'Выручка'!AZ31)</f>
        <v>95518.49357</v>
      </c>
      <c r="BA25" s="102">
        <f>('Переменные'!$C$79/2*'Переменные'!$E$79*BA10)+('Переменные'!$C$79*'Переменные'!$G$79*'Выручка'!BA31)</f>
        <v>92437.25184</v>
      </c>
      <c r="BB25" s="102">
        <f>('Переменные'!$C$79/2*'Переменные'!$E$79*BB10)+('Переменные'!$C$79*'Переменные'!$G$79*'Выручка'!BB31)</f>
        <v>98288.453</v>
      </c>
      <c r="BC25" s="97">
        <f t="shared" si="18"/>
        <v>1143340.032</v>
      </c>
      <c r="BD25" s="102">
        <f>('Переменные'!$C$79/2*'Переменные'!$E$79*BD10)+('Переменные'!$C$79*'Переменные'!$G$79*'Выручка'!BD31)</f>
        <v>96441.81338</v>
      </c>
      <c r="BE25" s="102">
        <f>('Переменные'!$C$79/2*'Переменные'!$E$79*BE10)+('Переменные'!$C$79*'Переменные'!$G$79*'Выручка'!BE31)</f>
        <v>86274.76838</v>
      </c>
      <c r="BF25" s="102">
        <f>('Переменные'!$C$79/2*'Переменные'!$E$79*BF10)+('Переменные'!$C$79*'Переменные'!$G$79*'Выручка'!BF31)</f>
        <v>93671.85395</v>
      </c>
      <c r="BG25" s="102">
        <f>('Переменные'!$C$79/2*'Переменные'!$E$79*BG10)+('Переменные'!$C$79*'Переменные'!$G$79*'Выручка'!BG31)</f>
        <v>90650.18124</v>
      </c>
      <c r="BH25" s="102">
        <f>('Переменные'!$C$79/2*'Переменные'!$E$79*BH10)+('Переменные'!$C$79*'Переменные'!$G$79*'Выручка'!BH31)</f>
        <v>96441.81338</v>
      </c>
      <c r="BI25" s="102">
        <f>('Переменные'!$C$79/2*'Переменные'!$E$79*BI10)+('Переменные'!$C$79*'Переменные'!$G$79*'Выручка'!BI31)</f>
        <v>97798.46364</v>
      </c>
      <c r="BJ25" s="102">
        <f>('Переменные'!$C$79/2*'Переменные'!$E$79*BJ10)+('Переменные'!$C$79*'Переменные'!$G$79*'Выручка'!BJ31)</f>
        <v>102166.3962</v>
      </c>
      <c r="BK25" s="102">
        <f>('Переменные'!$C$79/2*'Переменные'!$E$79*BK10)+('Переменные'!$C$79*'Переменные'!$G$79*'Выручка'!BK31)</f>
        <v>101612.4043</v>
      </c>
      <c r="BL25" s="102">
        <f>('Переменные'!$C$79/2*'Переменные'!$E$79*BL10)+('Переменные'!$C$79*'Переменные'!$G$79*'Выручка'!BL31)</f>
        <v>96547.51422</v>
      </c>
      <c r="BM25" s="102">
        <f>('Переменные'!$C$79/2*'Переменные'!$E$79*BM10)+('Переменные'!$C$79*'Переменные'!$G$79*'Выручка'!BM31)</f>
        <v>96072.48545</v>
      </c>
      <c r="BN25" s="102">
        <f>('Переменные'!$C$79/2*'Переменные'!$E$79*BN10)+('Переменные'!$C$79*'Переменные'!$G$79*'Выручка'!BN31)</f>
        <v>92973.37302</v>
      </c>
      <c r="BO25" s="102">
        <f>('Переменные'!$C$79/2*'Переменные'!$E$79*BO10)+('Переменные'!$C$79*'Переменные'!$G$79*'Выручка'!BO31)</f>
        <v>98842.44488</v>
      </c>
      <c r="BP25" s="97">
        <f t="shared" si="19"/>
        <v>1149493.512</v>
      </c>
      <c r="BQ25" s="102">
        <f>('Переменные'!$C$79/2*'Переменные'!$E$79*BQ10)+('Переменные'!$C$79*'Переменные'!$G$79*'Выручка'!BQ31)</f>
        <v>96995.80526</v>
      </c>
      <c r="BR25" s="102">
        <f>('Переменные'!$C$79/2*'Переменные'!$E$79*BR10)+('Переменные'!$C$79*'Переменные'!$G$79*'Выручка'!BR31)</f>
        <v>86775.14815</v>
      </c>
      <c r="BS25" s="102">
        <f>('Переменные'!$C$79/2*'Переменные'!$E$79*BS10)+('Переменные'!$C$79*'Переменные'!$G$79*'Выручка'!BS31)</f>
        <v>94225.84583</v>
      </c>
      <c r="BT25" s="102">
        <f>('Переменные'!$C$79/2*'Переменные'!$E$79*BT10)+('Переменные'!$C$79*'Переменные'!$G$79*'Выручка'!BT31)</f>
        <v>91186.30242</v>
      </c>
      <c r="BU25" s="102">
        <f>('Переменные'!$C$79/2*'Переменные'!$E$79*BU10)+('Переменные'!$C$79*'Переменные'!$G$79*'Выручка'!BU31)</f>
        <v>96995.80526</v>
      </c>
      <c r="BV25" s="102">
        <f>('Переменные'!$C$79/2*'Переменные'!$E$79*BV10)+('Переменные'!$C$79*'Переменные'!$G$79*'Выручка'!BV31)</f>
        <v>98334.58482</v>
      </c>
      <c r="BW25" s="102">
        <f>('Переменные'!$C$79/2*'Переменные'!$E$79*BW10)+('Переменные'!$C$79*'Переменные'!$G$79*'Выручка'!BW31)</f>
        <v>102166.3962</v>
      </c>
      <c r="BX25" s="102">
        <f>('Переменные'!$C$79/2*'Переменные'!$E$79*BX10)+('Переменные'!$C$79*'Переменные'!$G$79*'Выручка'!BX31)</f>
        <v>102166.3962</v>
      </c>
      <c r="BY25" s="102">
        <f>('Переменные'!$C$79/2*'Переменные'!$E$79*BY10)+('Переменные'!$C$79*'Переменные'!$G$79*'Выручка'!BY31)</f>
        <v>97083.6354</v>
      </c>
      <c r="BZ25" s="102">
        <f>('Переменные'!$C$79/2*'Переменные'!$E$79*BZ10)+('Переменные'!$C$79*'Переменные'!$G$79*'Выручка'!BZ31)</f>
        <v>96626.47734</v>
      </c>
      <c r="CA25" s="102">
        <f>('Переменные'!$C$79/2*'Переменные'!$E$79*CA10)+('Переменные'!$C$79*'Переменные'!$G$79*'Выручка'!CA31)</f>
        <v>93509.4942</v>
      </c>
      <c r="CB25" s="102">
        <f>('Переменные'!$C$79/2*'Переменные'!$E$79*CB10)+('Переменные'!$C$79*'Переменные'!$G$79*'Выручка'!CB31)</f>
        <v>99396.43677</v>
      </c>
      <c r="CC25" s="97">
        <f t="shared" si="20"/>
        <v>1155462.328</v>
      </c>
      <c r="CD25" s="102">
        <f>('Переменные'!$C$79/2*'Переменные'!$E$79*CD10)+('Переменные'!$C$79*'Переменные'!$G$79*'Выручка'!CD31)</f>
        <v>97549.79715</v>
      </c>
      <c r="CE25" s="102">
        <f>('Переменные'!$C$79/2*'Переменные'!$E$79*CE10)+('Переменные'!$C$79*'Переменные'!$G$79*'Выручка'!CE31)</f>
        <v>87275.52792</v>
      </c>
      <c r="CF25" s="102">
        <f>('Переменные'!$C$79/2*'Переменные'!$E$79*CF10)+('Переменные'!$C$79*'Переменные'!$G$79*'Выручка'!CF31)</f>
        <v>94779.83772</v>
      </c>
      <c r="CG25" s="102">
        <f>('Переменные'!$C$79/2*'Переменные'!$E$79*CG10)+('Переменные'!$C$79*'Переменные'!$G$79*'Выручка'!CG31)</f>
        <v>91722.4236</v>
      </c>
      <c r="CH25" s="102">
        <f>('Переменные'!$C$79/2*'Переменные'!$E$79*CH10)+('Переменные'!$C$79*'Переменные'!$G$79*'Выручка'!CH31)</f>
        <v>97549.79715</v>
      </c>
      <c r="CI25" s="102">
        <f>('Переменные'!$C$79/2*'Переменные'!$E$79*CI10)+('Переменные'!$C$79*'Переменные'!$G$79*'Выручка'!CI31)</f>
        <v>98870.706</v>
      </c>
      <c r="CJ25" s="102">
        <f>('Переменные'!$C$79/2*'Переменные'!$E$79*CJ10)+('Переменные'!$C$79*'Переменные'!$G$79*'Выручка'!CJ31)</f>
        <v>102166.3962</v>
      </c>
      <c r="CK25" s="102">
        <f>('Переменные'!$C$79/2*'Переменные'!$E$79*CK10)+('Переменные'!$C$79*'Переменные'!$G$79*'Выручка'!CK31)</f>
        <v>102166.3962</v>
      </c>
      <c r="CL25" s="102">
        <f>('Переменные'!$C$79/2*'Переменные'!$E$79*CL10)+('Переменные'!$C$79*'Переменные'!$G$79*'Выручка'!CL31)</f>
        <v>97619.75658</v>
      </c>
      <c r="CM25" s="102">
        <f>('Переменные'!$C$79/2*'Переменные'!$E$79*CM10)+('Переменные'!$C$79*'Переменные'!$G$79*'Выручка'!CM31)</f>
        <v>97180.46923</v>
      </c>
      <c r="CN25" s="102">
        <f>('Переменные'!$C$79/2*'Переменные'!$E$79*CN10)+('Переменные'!$C$79*'Переменные'!$G$79*'Выручка'!CN31)</f>
        <v>94045.61538</v>
      </c>
      <c r="CO25" s="102">
        <f>('Переменные'!$C$79/2*'Переменные'!$E$79*CO10)+('Переменные'!$C$79*'Переменные'!$G$79*'Выручка'!CO31)</f>
        <v>99950.42866</v>
      </c>
      <c r="CP25" s="97">
        <f t="shared" si="21"/>
        <v>1160877.152</v>
      </c>
      <c r="CQ25" s="98"/>
      <c r="CR25" s="98"/>
      <c r="CS25" s="98"/>
      <c r="CT25" s="98"/>
    </row>
    <row r="26">
      <c r="A26" s="100"/>
      <c r="B26" s="101" t="s">
        <v>119</v>
      </c>
      <c r="C26" s="84"/>
      <c r="D26" s="102">
        <v>0.0</v>
      </c>
      <c r="E26" s="102">
        <v>0.0</v>
      </c>
      <c r="F26" s="102">
        <v>0.0</v>
      </c>
      <c r="G26" s="102">
        <v>0.0</v>
      </c>
      <c r="H26" s="102">
        <v>0.0</v>
      </c>
      <c r="I26" s="102">
        <v>0.0</v>
      </c>
      <c r="J26" s="96">
        <f>('Переменные'!$C$80*'Переменные'!$D$80)+('Переменные'!$G$80*'Выручка'!J31)</f>
        <v>68067.843</v>
      </c>
      <c r="K26" s="96">
        <f>('Переменные'!$C$80*'Переменные'!$D$80)+('Переменные'!$G$80*'Выручка'!K31)</f>
        <v>67619.6295</v>
      </c>
      <c r="L26" s="96">
        <f>('Переменные'!$C$80*'Переменные'!$D$80)+('Переменные'!$G$80*'Выручка'!L31)</f>
        <v>66506.325</v>
      </c>
      <c r="M26" s="96">
        <f>('Переменные'!$C$80*'Переменные'!$D$80)+('Переменные'!$G$80*'Выручка'!M31)</f>
        <v>64930.3485</v>
      </c>
      <c r="N26" s="96">
        <f>('Переменные'!$C$80*'Переменные'!$D$80)+('Переменные'!$G$80*'Выручка'!N31)</f>
        <v>64771.305</v>
      </c>
      <c r="O26" s="96">
        <f>('Переменные'!$C$80*'Переменные'!$D$80)+('Переменные'!$G$80*'Выручка'!O31)</f>
        <v>66274.989</v>
      </c>
      <c r="P26" s="97">
        <f t="shared" si="15"/>
        <v>398170.44</v>
      </c>
      <c r="Q26" s="96">
        <f>('Переменные'!$C$80*'Переменные'!$D$80)+('Переменные'!$G$80*'Выручка'!Q31)</f>
        <v>65378.562</v>
      </c>
      <c r="R26" s="96">
        <f>('Переменные'!$C$80*'Переменные'!$D$80)+('Переменные'!$G$80*'Выручка'!R31)</f>
        <v>64453.218</v>
      </c>
      <c r="S26" s="96">
        <f>('Переменные'!$C$80*'Переменные'!$D$80)+('Переменные'!$G$80*'Выручка'!S31)</f>
        <v>64033.9215</v>
      </c>
      <c r="T26" s="96">
        <f>('Переменные'!$C$80*'Переменные'!$D$80)+('Переменные'!$G$80*'Выручка'!T31)</f>
        <v>63903.795</v>
      </c>
      <c r="U26" s="96">
        <f>('Переменные'!$C$80*'Переменные'!$D$80)+('Переменные'!$G$80*'Выручка'!U31)</f>
        <v>65378.562</v>
      </c>
      <c r="V26" s="96">
        <f>('Переменные'!$C$80*'Переменные'!$D$80)+('Переменные'!$G$80*'Выручка'!V31)</f>
        <v>67373.835</v>
      </c>
      <c r="W26" s="96">
        <f>('Переменные'!$C$80*'Переменные'!$D$80)+('Переменные'!$G$80*'Выручка'!W31)</f>
        <v>68586.87423</v>
      </c>
      <c r="X26" s="96">
        <f>('Переменные'!$C$80*'Переменные'!$D$80)+('Переменные'!$G$80*'Выручка'!X31)</f>
        <v>68125.21433</v>
      </c>
      <c r="Y26" s="96">
        <f>('Переменные'!$C$80*'Переменные'!$D$80)+('Переменные'!$G$80*'Выручка'!Y31)</f>
        <v>66969.57534</v>
      </c>
      <c r="Z26" s="96">
        <f>('Переменные'!$C$80*'Переменные'!$D$80)+('Переменные'!$G$80*'Выручка'!Z31)</f>
        <v>65355.2549</v>
      </c>
      <c r="AA26" s="96">
        <f>('Переменные'!$C$80*'Переменные'!$D$80)+('Переменные'!$G$80*'Выручка'!AA31)</f>
        <v>65182.50474</v>
      </c>
      <c r="AB26" s="96">
        <f>('Переменные'!$C$80*'Переменные'!$D$80)+('Переменные'!$G$80*'Выручка'!AB31)</f>
        <v>66740.23461</v>
      </c>
      <c r="AC26" s="97">
        <f t="shared" si="16"/>
        <v>791481.5517</v>
      </c>
      <c r="AD26" s="96">
        <f>('Переменные'!$C$80*'Переменные'!$D$80)+('Переменные'!$G$80*'Выручка'!AD31)</f>
        <v>65816.9148</v>
      </c>
      <c r="AE26" s="96">
        <f>('Переменные'!$C$80*'Переменные'!$D$80)+('Переменные'!$G$80*'Выручка'!AE31)</f>
        <v>64837.00442</v>
      </c>
      <c r="AF26" s="96">
        <f>('Переменные'!$C$80*'Переменные'!$D$80)+('Переменные'!$G$80*'Выручка'!AF31)</f>
        <v>64431.93509</v>
      </c>
      <c r="AG26" s="96">
        <f>('Переменные'!$C$80*'Переменные'!$D$80)+('Переменные'!$G$80*'Выручка'!AG31)</f>
        <v>64288.96944</v>
      </c>
      <c r="AH26" s="96">
        <f>('Переменные'!$C$80*'Переменные'!$D$80)+('Переменные'!$G$80*'Выручка'!AH31)</f>
        <v>65816.9148</v>
      </c>
      <c r="AI26" s="96">
        <f>('Переменные'!$C$80*'Переменные'!$D$80)+('Переменные'!$G$80*'Выручка'!AI31)</f>
        <v>67863.11064</v>
      </c>
      <c r="AJ26" s="96">
        <f>('Переменные'!$C$80*'Переменные'!$D$80)+('Переменные'!$G$80*'Выручка'!AJ31)</f>
        <v>68863.87018</v>
      </c>
      <c r="AK26" s="96">
        <f>('Переменные'!$C$80*'Переменные'!$D$80)+('Переменные'!$G$80*'Выручка'!AK31)</f>
        <v>68402.21027</v>
      </c>
      <c r="AL26" s="96">
        <f>('Переменные'!$C$80*'Переменные'!$D$80)+('Переменные'!$G$80*'Выручка'!AL31)</f>
        <v>67237.63593</v>
      </c>
      <c r="AM26" s="96">
        <f>('Переменные'!$C$80*'Переменные'!$D$80)+('Переменные'!$G$80*'Выручка'!AM31)</f>
        <v>65632.25084</v>
      </c>
      <c r="AN26" s="96">
        <f>('Переменные'!$C$80*'Переменные'!$D$80)+('Переменные'!$G$80*'Выручка'!AN31)</f>
        <v>65450.56533</v>
      </c>
      <c r="AO26" s="96">
        <f>('Переменные'!$C$80*'Переменные'!$D$80)+('Переменные'!$G$80*'Выручка'!AO31)</f>
        <v>67017.23056</v>
      </c>
      <c r="AP26" s="97">
        <f t="shared" si="17"/>
        <v>795658.6123</v>
      </c>
      <c r="AQ26" s="96">
        <f>('Переменные'!$C$80*'Переменные'!$D$80)+('Переменные'!$G$80*'Выручка'!AQ31)</f>
        <v>66093.91075</v>
      </c>
      <c r="AR26" s="96">
        <f>('Переменные'!$C$80*'Переменные'!$D$80)+('Переменные'!$G$80*'Выручка'!AR31)</f>
        <v>65087.19431</v>
      </c>
      <c r="AS26" s="96">
        <f>('Переменные'!$C$80*'Переменные'!$D$80)+('Переменные'!$G$80*'Выручка'!AS31)</f>
        <v>64708.93103</v>
      </c>
      <c r="AT26" s="96">
        <f>('Переменные'!$C$80*'Переменные'!$D$80)+('Переменные'!$G$80*'Выручка'!AT31)</f>
        <v>64557.03003</v>
      </c>
      <c r="AU26" s="96">
        <f>('Переменные'!$C$80*'Переменные'!$D$80)+('Переменные'!$G$80*'Выручка'!AU31)</f>
        <v>66093.91075</v>
      </c>
      <c r="AV26" s="96">
        <f>('Переменные'!$C$80*'Переменные'!$D$80)+('Переменные'!$G$80*'Выручка'!AV31)</f>
        <v>68131.17123</v>
      </c>
      <c r="AW26" s="96">
        <f>('Переменные'!$C$80*'Переменные'!$D$80)+('Переменные'!$G$80*'Выручка'!AW31)</f>
        <v>69140.86612</v>
      </c>
      <c r="AX26" s="96">
        <f>('Переменные'!$C$80*'Переменные'!$D$80)+('Переменные'!$G$80*'Выручка'!AX31)</f>
        <v>68679.20621</v>
      </c>
      <c r="AY26" s="96">
        <f>('Переменные'!$C$80*'Переменные'!$D$80)+('Переменные'!$G$80*'Выручка'!AY31)</f>
        <v>67505.69652</v>
      </c>
      <c r="AZ26" s="96">
        <f>('Переменные'!$C$80*'Переменные'!$D$80)+('Переменные'!$G$80*'Выручка'!AZ31)</f>
        <v>65909.24678</v>
      </c>
      <c r="BA26" s="96">
        <f>('Переменные'!$C$80*'Переменные'!$D$80)+('Переменные'!$G$80*'Выручка'!BA31)</f>
        <v>65718.62592</v>
      </c>
      <c r="BB26" s="96">
        <f>('Переменные'!$C$80*'Переменные'!$D$80)+('Переменные'!$G$80*'Выручка'!BB31)</f>
        <v>67294.2265</v>
      </c>
      <c r="BC26" s="97">
        <f t="shared" si="18"/>
        <v>798920.0161</v>
      </c>
      <c r="BD26" s="96">
        <f>('Переменные'!$C$80*'Переменные'!$D$80)+('Переменные'!$G$80*'Выручка'!BD31)</f>
        <v>66370.90669</v>
      </c>
      <c r="BE26" s="96">
        <f>('Переменные'!$C$80*'Переменные'!$D$80)+('Переменные'!$G$80*'Выручка'!BE31)</f>
        <v>65337.38419</v>
      </c>
      <c r="BF26" s="96">
        <f>('Переменные'!$C$80*'Переменные'!$D$80)+('Переменные'!$G$80*'Выручка'!BF31)</f>
        <v>64985.92697</v>
      </c>
      <c r="BG26" s="96">
        <f>('Переменные'!$C$80*'Переменные'!$D$80)+('Переменные'!$G$80*'Выручка'!BG31)</f>
        <v>64825.09062</v>
      </c>
      <c r="BH26" s="96">
        <f>('Переменные'!$C$80*'Переменные'!$D$80)+('Переменные'!$G$80*'Выручка'!BH31)</f>
        <v>66370.90669</v>
      </c>
      <c r="BI26" s="96">
        <f>('Переменные'!$C$80*'Переменные'!$D$80)+('Переменные'!$G$80*'Выручка'!BI31)</f>
        <v>68399.23182</v>
      </c>
      <c r="BJ26" s="96">
        <f>('Переменные'!$C$80*'Переменные'!$D$80)+('Переменные'!$G$80*'Выручка'!BJ31)</f>
        <v>69233.1981</v>
      </c>
      <c r="BK26" s="96">
        <f>('Переменные'!$C$80*'Переменные'!$D$80)+('Переменные'!$G$80*'Выручка'!BK31)</f>
        <v>68956.20216</v>
      </c>
      <c r="BL26" s="96">
        <f>('Переменные'!$C$80*'Переменные'!$D$80)+('Переменные'!$G$80*'Выручка'!BL31)</f>
        <v>67773.75711</v>
      </c>
      <c r="BM26" s="96">
        <f>('Переменные'!$C$80*'Переменные'!$D$80)+('Переменные'!$G$80*'Выручка'!BM31)</f>
        <v>66186.24273</v>
      </c>
      <c r="BN26" s="96">
        <f>('Переменные'!$C$80*'Переменные'!$D$80)+('Переменные'!$G$80*'Выручка'!BN31)</f>
        <v>65986.68651</v>
      </c>
      <c r="BO26" s="96">
        <f>('Переменные'!$C$80*'Переменные'!$D$80)+('Переменные'!$G$80*'Выручка'!BO31)</f>
        <v>67571.22244</v>
      </c>
      <c r="BP26" s="97">
        <f t="shared" si="19"/>
        <v>801996.756</v>
      </c>
      <c r="BQ26" s="96">
        <f>('Переменные'!$C$80*'Переменные'!$D$80)+('Переменные'!$G$80*'Выручка'!BQ31)</f>
        <v>66647.90263</v>
      </c>
      <c r="BR26" s="96">
        <f>('Переменные'!$C$80*'Переменные'!$D$80)+('Переменные'!$G$80*'Выручка'!BR31)</f>
        <v>65587.57408</v>
      </c>
      <c r="BS26" s="96">
        <f>('Переменные'!$C$80*'Переменные'!$D$80)+('Переменные'!$G$80*'Выручка'!BS31)</f>
        <v>65262.92292</v>
      </c>
      <c r="BT26" s="96">
        <f>('Переменные'!$C$80*'Переменные'!$D$80)+('Переменные'!$G$80*'Выручка'!BT31)</f>
        <v>65093.15121</v>
      </c>
      <c r="BU26" s="96">
        <f>('Переменные'!$C$80*'Переменные'!$D$80)+('Переменные'!$G$80*'Выручка'!BU31)</f>
        <v>66647.90263</v>
      </c>
      <c r="BV26" s="96">
        <f>('Переменные'!$C$80*'Переменные'!$D$80)+('Переменные'!$G$80*'Выручка'!BV31)</f>
        <v>68667.29241</v>
      </c>
      <c r="BW26" s="96">
        <f>('Переменные'!$C$80*'Переменные'!$D$80)+('Переменные'!$G$80*'Выручка'!BW31)</f>
        <v>69233.1981</v>
      </c>
      <c r="BX26" s="96">
        <f>('Переменные'!$C$80*'Переменные'!$D$80)+('Переменные'!$G$80*'Выручка'!BX31)</f>
        <v>69233.1981</v>
      </c>
      <c r="BY26" s="96">
        <f>('Переменные'!$C$80*'Переменные'!$D$80)+('Переменные'!$G$80*'Выручка'!BY31)</f>
        <v>68041.8177</v>
      </c>
      <c r="BZ26" s="96">
        <f>('Переменные'!$C$80*'Переменные'!$D$80)+('Переменные'!$G$80*'Выручка'!BZ31)</f>
        <v>66463.23867</v>
      </c>
      <c r="CA26" s="96">
        <f>('Переменные'!$C$80*'Переменные'!$D$80)+('Переменные'!$G$80*'Выручка'!CA31)</f>
        <v>66254.7471</v>
      </c>
      <c r="CB26" s="96">
        <f>('Переменные'!$C$80*'Переменные'!$D$80)+('Переменные'!$G$80*'Выручка'!CB31)</f>
        <v>67848.21839</v>
      </c>
      <c r="CC26" s="97">
        <f t="shared" si="20"/>
        <v>804981.1639</v>
      </c>
      <c r="CD26" s="96">
        <f>('Переменные'!$C$80*'Переменные'!$D$80)+('Переменные'!$G$80*'Выручка'!CD31)</f>
        <v>66924.89858</v>
      </c>
      <c r="CE26" s="96">
        <f>('Переменные'!$C$80*'Переменные'!$D$80)+('Переменные'!$G$80*'Выручка'!CE31)</f>
        <v>65837.76396</v>
      </c>
      <c r="CF26" s="96">
        <f>('Переменные'!$C$80*'Переменные'!$D$80)+('Переменные'!$G$80*'Выручка'!CF31)</f>
        <v>65539.91886</v>
      </c>
      <c r="CG26" s="96">
        <f>('Переменные'!$C$80*'Переменные'!$D$80)+('Переменные'!$G$80*'Выручка'!CG31)</f>
        <v>65361.2118</v>
      </c>
      <c r="CH26" s="96">
        <f>('Переменные'!$C$80*'Переменные'!$D$80)+('Переменные'!$G$80*'Выручка'!CH31)</f>
        <v>66924.89858</v>
      </c>
      <c r="CI26" s="96">
        <f>('Переменные'!$C$80*'Переменные'!$D$80)+('Переменные'!$G$80*'Выручка'!CI31)</f>
        <v>68935.353</v>
      </c>
      <c r="CJ26" s="96">
        <f>('Переменные'!$C$80*'Переменные'!$D$80)+('Переменные'!$G$80*'Выручка'!CJ31)</f>
        <v>69233.1981</v>
      </c>
      <c r="CK26" s="96">
        <f>('Переменные'!$C$80*'Переменные'!$D$80)+('Переменные'!$G$80*'Выручка'!CK31)</f>
        <v>69233.1981</v>
      </c>
      <c r="CL26" s="96">
        <f>('Переменные'!$C$80*'Переменные'!$D$80)+('Переменные'!$G$80*'Выручка'!CL31)</f>
        <v>68309.87829</v>
      </c>
      <c r="CM26" s="96">
        <f>('Переменные'!$C$80*'Переменные'!$D$80)+('Переменные'!$G$80*'Выручка'!CM31)</f>
        <v>66740.23461</v>
      </c>
      <c r="CN26" s="96">
        <f>('Переменные'!$C$80*'Переменные'!$D$80)+('Переменные'!$G$80*'Выручка'!CN31)</f>
        <v>66522.80769</v>
      </c>
      <c r="CO26" s="96">
        <f>('Переменные'!$C$80*'Переменные'!$D$80)+('Переменные'!$G$80*'Выручка'!CO31)</f>
        <v>68125.21433</v>
      </c>
      <c r="CP26" s="97">
        <f t="shared" si="21"/>
        <v>807688.5759</v>
      </c>
      <c r="CQ26" s="98"/>
      <c r="CR26" s="98"/>
      <c r="CS26" s="98"/>
      <c r="CT26" s="98"/>
    </row>
    <row r="27">
      <c r="A27" s="100"/>
      <c r="B27" s="101" t="s">
        <v>147</v>
      </c>
      <c r="C27" s="84"/>
      <c r="D27" s="102">
        <v>0.0</v>
      </c>
      <c r="E27" s="102">
        <v>0.0</v>
      </c>
      <c r="F27" s="102">
        <v>0.0</v>
      </c>
      <c r="G27" s="102">
        <v>0.0</v>
      </c>
      <c r="H27" s="102">
        <v>0.0</v>
      </c>
      <c r="I27" s="102">
        <v>0.0</v>
      </c>
      <c r="J27" s="102">
        <f>('Переменные'!$C$81/2*'Переменные'!$E$81*J10)+('Переменные'!$C$81*'Переменные'!$G$81*'Выручка'!J31)</f>
        <v>124635.686</v>
      </c>
      <c r="K27" s="102">
        <f>('Переменные'!$C$81/2*'Переменные'!$E$81*K10)+('Переменные'!$C$81*'Переменные'!$G$81*'Выручка'!K31)</f>
        <v>123739.259</v>
      </c>
      <c r="L27" s="102">
        <f>('Переменные'!$C$81/2*'Переменные'!$E$81*L10)+('Переменные'!$C$81*'Переменные'!$G$81*'Выручка'!L31)</f>
        <v>118012.65</v>
      </c>
      <c r="M27" s="102">
        <f>('Переменные'!$C$81/2*'Переменные'!$E$81*M10)+('Переменные'!$C$81*'Переменные'!$G$81*'Выручка'!M31)</f>
        <v>118360.697</v>
      </c>
      <c r="N27" s="102">
        <f>('Переменные'!$C$81/2*'Переменные'!$E$81*N10)+('Переменные'!$C$81*'Переменные'!$G$81*'Выручка'!N31)</f>
        <v>114542.61</v>
      </c>
      <c r="O27" s="102">
        <f>('Переменные'!$C$81/2*'Переменные'!$E$81*O10)+('Переменные'!$C$81*'Переменные'!$G$81*'Выручка'!O31)</f>
        <v>121049.978</v>
      </c>
      <c r="P27" s="97">
        <f t="shared" si="15"/>
        <v>720340.88</v>
      </c>
      <c r="Q27" s="102">
        <f>('Переменные'!$C$81/2*'Переменные'!$E$81*Q10)+('Переменные'!$C$81*'Переменные'!$G$81*'Выручка'!Q31)</f>
        <v>119257.124</v>
      </c>
      <c r="R27" s="102">
        <f>('Переменные'!$C$81/2*'Переменные'!$E$81*R10)+('Переменные'!$C$81*'Переменные'!$G$81*'Выручка'!R31)</f>
        <v>106906.436</v>
      </c>
      <c r="S27" s="102">
        <f>('Переменные'!$C$81/2*'Переменные'!$E$81*S10)+('Переменные'!$C$81*'Переменные'!$G$81*'Выручка'!S31)</f>
        <v>116567.843</v>
      </c>
      <c r="T27" s="102">
        <f>('Переменные'!$C$81/2*'Переменные'!$E$81*T10)+('Переменные'!$C$81*'Переменные'!$G$81*'Выручка'!T31)</f>
        <v>112807.59</v>
      </c>
      <c r="U27" s="102">
        <f>('Переменные'!$C$81/2*'Переменные'!$E$81*U10)+('Переменные'!$C$81*'Переменные'!$G$81*'Выручка'!U31)</f>
        <v>119257.124</v>
      </c>
      <c r="V27" s="102">
        <f>('Переменные'!$C$81/2*'Переменные'!$E$81*V10)+('Переменные'!$C$81*'Переменные'!$G$81*'Выручка'!V31)</f>
        <v>119747.67</v>
      </c>
      <c r="W27" s="102">
        <f>('Переменные'!$C$81/2*'Переменные'!$E$81*W10)+('Переменные'!$C$81*'Переменные'!$G$81*'Выручка'!W31)</f>
        <v>125673.7485</v>
      </c>
      <c r="X27" s="102">
        <f>('Переменные'!$C$81/2*'Переменные'!$E$81*X10)+('Переменные'!$C$81*'Переменные'!$G$81*'Выручка'!X31)</f>
        <v>124750.4287</v>
      </c>
      <c r="Y27" s="102">
        <f>('Переменные'!$C$81/2*'Переменные'!$E$81*Y10)+('Переменные'!$C$81*'Переменные'!$G$81*'Выручка'!Y31)</f>
        <v>118939.1507</v>
      </c>
      <c r="Z27" s="102">
        <f>('Переменные'!$C$81/2*'Переменные'!$E$81*Z10)+('Переменные'!$C$81*'Переменные'!$G$81*'Выручка'!Z31)</f>
        <v>119210.5098</v>
      </c>
      <c r="AA27" s="102">
        <f>('Переменные'!$C$81/2*'Переменные'!$E$81*AA10)+('Переменные'!$C$81*'Переменные'!$G$81*'Выручка'!AA31)</f>
        <v>115365.0095</v>
      </c>
      <c r="AB27" s="102">
        <f>('Переменные'!$C$81/2*'Переменные'!$E$81*AB10)+('Переменные'!$C$81*'Переменные'!$G$81*'Выручка'!AB31)</f>
        <v>121980.4692</v>
      </c>
      <c r="AC27" s="97">
        <f t="shared" si="16"/>
        <v>1420463.103</v>
      </c>
      <c r="AD27" s="102">
        <f>('Переменные'!$C$81/2*'Переменные'!$E$81*AD10)+('Переменные'!$C$81*'Переменные'!$G$81*'Выручка'!AD31)</f>
        <v>120133.8296</v>
      </c>
      <c r="AE27" s="102">
        <f>('Переменные'!$C$81/2*'Переменные'!$E$81*AE10)+('Переменные'!$C$81*'Переменные'!$G$81*'Выручка'!AE31)</f>
        <v>107674.0088</v>
      </c>
      <c r="AF27" s="102">
        <f>('Переменные'!$C$81/2*'Переменные'!$E$81*AF10)+('Переменные'!$C$81*'Переменные'!$G$81*'Выручка'!AF31)</f>
        <v>117363.8702</v>
      </c>
      <c r="AG27" s="102">
        <f>('Переменные'!$C$81/2*'Переменные'!$E$81*AG10)+('Переменные'!$C$81*'Переменные'!$G$81*'Выручка'!AG31)</f>
        <v>113577.9389</v>
      </c>
      <c r="AH27" s="102">
        <f>('Переменные'!$C$81/2*'Переменные'!$E$81*AH10)+('Переменные'!$C$81*'Переменные'!$G$81*'Выручка'!AH31)</f>
        <v>120133.8296</v>
      </c>
      <c r="AI27" s="102">
        <f>('Переменные'!$C$81/2*'Переменные'!$E$81*AI10)+('Переменные'!$C$81*'Переменные'!$G$81*'Выручка'!AI31)</f>
        <v>120726.2213</v>
      </c>
      <c r="AJ27" s="102">
        <f>('Переменные'!$C$81/2*'Переменные'!$E$81*AJ10)+('Переменные'!$C$81*'Переменные'!$G$81*'Выручка'!AJ31)</f>
        <v>126227.7404</v>
      </c>
      <c r="AK27" s="102">
        <f>('Переменные'!$C$81/2*'Переменные'!$E$81*AK10)+('Переменные'!$C$81*'Переменные'!$G$81*'Выручка'!AK31)</f>
        <v>125304.4205</v>
      </c>
      <c r="AL27" s="102">
        <f>('Переменные'!$C$81/2*'Переменные'!$E$81*AL10)+('Переменные'!$C$81*'Переменные'!$G$81*'Выручка'!AL31)</f>
        <v>119475.2719</v>
      </c>
      <c r="AM27" s="102">
        <f>('Переменные'!$C$81/2*'Переменные'!$E$81*AM10)+('Переменные'!$C$81*'Переменные'!$G$81*'Выручка'!AM31)</f>
        <v>119764.5017</v>
      </c>
      <c r="AN27" s="102">
        <f>('Переменные'!$C$81/2*'Переменные'!$E$81*AN10)+('Переменные'!$C$81*'Переменные'!$G$81*'Выручка'!AN31)</f>
        <v>115901.1307</v>
      </c>
      <c r="AO27" s="102">
        <f>('Переменные'!$C$81/2*'Переменные'!$E$81*AO10)+('Переменные'!$C$81*'Переменные'!$G$81*'Выручка'!AO31)</f>
        <v>122534.4611</v>
      </c>
      <c r="AP27" s="97">
        <f t="shared" si="17"/>
        <v>1428817.225</v>
      </c>
      <c r="AQ27" s="102">
        <f>('Переменные'!$C$81/2*'Переменные'!$E$81*AQ10)+('Переменные'!$C$81*'Переменные'!$G$81*'Выручка'!AQ31)</f>
        <v>120687.8215</v>
      </c>
      <c r="AR27" s="102">
        <f>('Переменные'!$C$81/2*'Переменные'!$E$81*AR10)+('Переменные'!$C$81*'Переменные'!$G$81*'Выручка'!AR31)</f>
        <v>108174.3886</v>
      </c>
      <c r="AS27" s="102">
        <f>('Переменные'!$C$81/2*'Переменные'!$E$81*AS10)+('Переменные'!$C$81*'Переменные'!$G$81*'Выручка'!AS31)</f>
        <v>117917.8621</v>
      </c>
      <c r="AT27" s="102">
        <f>('Переменные'!$C$81/2*'Переменные'!$E$81*AT10)+('Переменные'!$C$81*'Переменные'!$G$81*'Выручка'!AT31)</f>
        <v>114114.0601</v>
      </c>
      <c r="AU27" s="102">
        <f>('Переменные'!$C$81/2*'Переменные'!$E$81*AU10)+('Переменные'!$C$81*'Переменные'!$G$81*'Выручка'!AU31)</f>
        <v>120687.8215</v>
      </c>
      <c r="AV27" s="102">
        <f>('Переменные'!$C$81/2*'Переменные'!$E$81*AV10)+('Переменные'!$C$81*'Переменные'!$G$81*'Выручка'!AV31)</f>
        <v>121262.3425</v>
      </c>
      <c r="AW27" s="102">
        <f>('Переменные'!$C$81/2*'Переменные'!$E$81*AW10)+('Переменные'!$C$81*'Переменные'!$G$81*'Выручка'!AW31)</f>
        <v>126781.7322</v>
      </c>
      <c r="AX27" s="102">
        <f>('Переменные'!$C$81/2*'Переменные'!$E$81*AX10)+('Переменные'!$C$81*'Переменные'!$G$81*'Выручка'!AX31)</f>
        <v>125858.4124</v>
      </c>
      <c r="AY27" s="102">
        <f>('Переменные'!$C$81/2*'Переменные'!$E$81*AY10)+('Переменные'!$C$81*'Переменные'!$G$81*'Выручка'!AY31)</f>
        <v>120011.393</v>
      </c>
      <c r="AZ27" s="102">
        <f>('Переменные'!$C$81/2*'Переменные'!$E$81*AZ10)+('Переменные'!$C$81*'Переменные'!$G$81*'Выручка'!AZ31)</f>
        <v>120318.4936</v>
      </c>
      <c r="BA27" s="102">
        <f>('Переменные'!$C$81/2*'Переменные'!$E$81*BA10)+('Переменные'!$C$81*'Переменные'!$G$81*'Выручка'!BA31)</f>
        <v>116437.2518</v>
      </c>
      <c r="BB27" s="102">
        <f>('Переменные'!$C$81/2*'Переменные'!$E$81*BB10)+('Переменные'!$C$81*'Переменные'!$G$81*'Выручка'!BB31)</f>
        <v>123088.453</v>
      </c>
      <c r="BC27" s="97">
        <f t="shared" si="18"/>
        <v>1435340.032</v>
      </c>
      <c r="BD27" s="102">
        <f>('Переменные'!$C$81/2*'Переменные'!$E$81*BD10)+('Переменные'!$C$81*'Переменные'!$G$81*'Выручка'!BD31)</f>
        <v>121241.8134</v>
      </c>
      <c r="BE27" s="102">
        <f>('Переменные'!$C$81/2*'Переменные'!$E$81*BE10)+('Переменные'!$C$81*'Переменные'!$G$81*'Выручка'!BE31)</f>
        <v>108674.7684</v>
      </c>
      <c r="BF27" s="102">
        <f>('Переменные'!$C$81/2*'Переменные'!$E$81*BF10)+('Переменные'!$C$81*'Переменные'!$G$81*'Выручка'!BF31)</f>
        <v>118471.8539</v>
      </c>
      <c r="BG27" s="102">
        <f>('Переменные'!$C$81/2*'Переменные'!$E$81*BG10)+('Переменные'!$C$81*'Переменные'!$G$81*'Выручка'!BG31)</f>
        <v>114650.1812</v>
      </c>
      <c r="BH27" s="102">
        <f>('Переменные'!$C$81/2*'Переменные'!$E$81*BH10)+('Переменные'!$C$81*'Переменные'!$G$81*'Выручка'!BH31)</f>
        <v>121241.8134</v>
      </c>
      <c r="BI27" s="102">
        <f>('Переменные'!$C$81/2*'Переменные'!$E$81*BI10)+('Переменные'!$C$81*'Переменные'!$G$81*'Выручка'!BI31)</f>
        <v>121798.4636</v>
      </c>
      <c r="BJ27" s="102">
        <f>('Переменные'!$C$81/2*'Переменные'!$E$81*BJ10)+('Переменные'!$C$81*'Переменные'!$G$81*'Выручка'!BJ31)</f>
        <v>126966.3962</v>
      </c>
      <c r="BK27" s="102">
        <f>('Переменные'!$C$81/2*'Переменные'!$E$81*BK10)+('Переменные'!$C$81*'Переменные'!$G$81*'Выручка'!BK31)</f>
        <v>126412.4043</v>
      </c>
      <c r="BL27" s="102">
        <f>('Переменные'!$C$81/2*'Переменные'!$E$81*BL10)+('Переменные'!$C$81*'Переменные'!$G$81*'Выручка'!BL31)</f>
        <v>120547.5142</v>
      </c>
      <c r="BM27" s="102">
        <f>('Переменные'!$C$81/2*'Переменные'!$E$81*BM10)+('Переменные'!$C$81*'Переменные'!$G$81*'Выручка'!BM31)</f>
        <v>120872.4855</v>
      </c>
      <c r="BN27" s="102">
        <f>('Переменные'!$C$81/2*'Переменные'!$E$81*BN10)+('Переменные'!$C$81*'Переменные'!$G$81*'Выручка'!BN31)</f>
        <v>116973.373</v>
      </c>
      <c r="BO27" s="102">
        <f>('Переменные'!$C$81/2*'Переменные'!$E$81*BO10)+('Переменные'!$C$81*'Переменные'!$G$81*'Выручка'!BO31)</f>
        <v>123642.4449</v>
      </c>
      <c r="BP27" s="97">
        <f t="shared" si="19"/>
        <v>1441493.512</v>
      </c>
      <c r="BQ27" s="102">
        <f>('Переменные'!$C$81/2*'Переменные'!$E$81*BQ10)+('Переменные'!$C$81*'Переменные'!$G$81*'Выручка'!BQ31)</f>
        <v>121795.8053</v>
      </c>
      <c r="BR27" s="102">
        <f>('Переменные'!$C$81/2*'Переменные'!$E$81*BR10)+('Переменные'!$C$81*'Переменные'!$G$81*'Выручка'!BR31)</f>
        <v>109175.1482</v>
      </c>
      <c r="BS27" s="102">
        <f>('Переменные'!$C$81/2*'Переменные'!$E$81*BS10)+('Переменные'!$C$81*'Переменные'!$G$81*'Выручка'!BS31)</f>
        <v>119025.8458</v>
      </c>
      <c r="BT27" s="102">
        <f>('Переменные'!$C$81/2*'Переменные'!$E$81*BT10)+('Переменные'!$C$81*'Переменные'!$G$81*'Выручка'!BT31)</f>
        <v>115186.3024</v>
      </c>
      <c r="BU27" s="102">
        <f>('Переменные'!$C$81/2*'Переменные'!$E$81*BU10)+('Переменные'!$C$81*'Переменные'!$G$81*'Выручка'!BU31)</f>
        <v>121795.8053</v>
      </c>
      <c r="BV27" s="102">
        <f>('Переменные'!$C$81/2*'Переменные'!$E$81*BV10)+('Переменные'!$C$81*'Переменные'!$G$81*'Выручка'!BV31)</f>
        <v>122334.5848</v>
      </c>
      <c r="BW27" s="102">
        <f>('Переменные'!$C$81/2*'Переменные'!$E$81*BW10)+('Переменные'!$C$81*'Переменные'!$G$81*'Выручка'!BW31)</f>
        <v>126966.3962</v>
      </c>
      <c r="BX27" s="102">
        <f>('Переменные'!$C$81/2*'Переменные'!$E$81*BX10)+('Переменные'!$C$81*'Переменные'!$G$81*'Выручка'!BX31)</f>
        <v>126966.3962</v>
      </c>
      <c r="BY27" s="102">
        <f>('Переменные'!$C$81/2*'Переменные'!$E$81*BY10)+('Переменные'!$C$81*'Переменные'!$G$81*'Выручка'!BY31)</f>
        <v>121083.6354</v>
      </c>
      <c r="BZ27" s="102">
        <f>('Переменные'!$C$81/2*'Переменные'!$E$81*BZ10)+('Переменные'!$C$81*'Переменные'!$G$81*'Выручка'!BZ31)</f>
        <v>121426.4773</v>
      </c>
      <c r="CA27" s="102">
        <f>('Переменные'!$C$81/2*'Переменные'!$E$81*CA10)+('Переменные'!$C$81*'Переменные'!$G$81*'Выручка'!CA31)</f>
        <v>117509.4942</v>
      </c>
      <c r="CB27" s="102">
        <f>('Переменные'!$C$81/2*'Переменные'!$E$81*CB10)+('Переменные'!$C$81*'Переменные'!$G$81*'Выручка'!CB31)</f>
        <v>124196.4368</v>
      </c>
      <c r="CC27" s="97">
        <f t="shared" si="20"/>
        <v>1447462.328</v>
      </c>
      <c r="CD27" s="102">
        <f>('Переменные'!$C$81/2*'Переменные'!$E$81*CD10)+('Переменные'!$C$81*'Переменные'!$G$81*'Выручка'!CD31)</f>
        <v>122349.7972</v>
      </c>
      <c r="CE27" s="102">
        <f>('Переменные'!$C$81/2*'Переменные'!$E$81*CE10)+('Переменные'!$C$81*'Переменные'!$G$81*'Выручка'!CE31)</f>
        <v>109675.5279</v>
      </c>
      <c r="CF27" s="102">
        <f>('Переменные'!$C$81/2*'Переменные'!$E$81*CF10)+('Переменные'!$C$81*'Переменные'!$G$81*'Выручка'!CF31)</f>
        <v>119579.8377</v>
      </c>
      <c r="CG27" s="102">
        <f>('Переменные'!$C$81/2*'Переменные'!$E$81*CG10)+('Переменные'!$C$81*'Переменные'!$G$81*'Выручка'!CG31)</f>
        <v>115722.4236</v>
      </c>
      <c r="CH27" s="102">
        <f>('Переменные'!$C$81/2*'Переменные'!$E$81*CH10)+('Переменные'!$C$81*'Переменные'!$G$81*'Выручка'!CH31)</f>
        <v>122349.7972</v>
      </c>
      <c r="CI27" s="102">
        <f>('Переменные'!$C$81/2*'Переменные'!$E$81*CI10)+('Переменные'!$C$81*'Переменные'!$G$81*'Выручка'!CI31)</f>
        <v>122870.706</v>
      </c>
      <c r="CJ27" s="102">
        <f>('Переменные'!$C$81/2*'Переменные'!$E$81*CJ10)+('Переменные'!$C$81*'Переменные'!$G$81*'Выручка'!CJ31)</f>
        <v>126966.3962</v>
      </c>
      <c r="CK27" s="102">
        <f>('Переменные'!$C$81/2*'Переменные'!$E$81*CK10)+('Переменные'!$C$81*'Переменные'!$G$81*'Выручка'!CK31)</f>
        <v>126966.3962</v>
      </c>
      <c r="CL27" s="102">
        <f>('Переменные'!$C$81/2*'Переменные'!$E$81*CL10)+('Переменные'!$C$81*'Переменные'!$G$81*'Выручка'!CL31)</f>
        <v>121619.7566</v>
      </c>
      <c r="CM27" s="102">
        <f>('Переменные'!$C$81/2*'Переменные'!$E$81*CM10)+('Переменные'!$C$81*'Переменные'!$G$81*'Выручка'!CM31)</f>
        <v>121980.4692</v>
      </c>
      <c r="CN27" s="102">
        <f>('Переменные'!$C$81/2*'Переменные'!$E$81*CN10)+('Переменные'!$C$81*'Переменные'!$G$81*'Выручка'!CN31)</f>
        <v>118045.6154</v>
      </c>
      <c r="CO27" s="102">
        <f>('Переменные'!$C$81/2*'Переменные'!$E$81*CO10)+('Переменные'!$C$81*'Переменные'!$G$81*'Выручка'!CO31)</f>
        <v>124750.4287</v>
      </c>
      <c r="CP27" s="97">
        <f t="shared" si="21"/>
        <v>1452877.152</v>
      </c>
      <c r="CQ27" s="98"/>
      <c r="CR27" s="98"/>
      <c r="CS27" s="98"/>
      <c r="CT27" s="98"/>
    </row>
    <row r="28">
      <c r="A28" s="100"/>
      <c r="B28" s="101" t="s">
        <v>121</v>
      </c>
      <c r="C28" s="84"/>
      <c r="D28" s="102">
        <v>0.0</v>
      </c>
      <c r="E28" s="102">
        <v>0.0</v>
      </c>
      <c r="F28" s="102">
        <v>0.0</v>
      </c>
      <c r="G28" s="102">
        <v>0.0</v>
      </c>
      <c r="H28" s="102">
        <v>0.0</v>
      </c>
      <c r="I28" s="102">
        <v>0.0</v>
      </c>
      <c r="J28" s="96">
        <f>('Переменные'!$C$82*'Переменные'!$D$82)+('Переменные'!$G$82*'Выручка'!J31)</f>
        <v>58067.843</v>
      </c>
      <c r="K28" s="96">
        <f>('Переменные'!$C$82*'Переменные'!$D$82)+('Переменные'!$G$82*'Выручка'!K31)</f>
        <v>57619.6295</v>
      </c>
      <c r="L28" s="96">
        <f>('Переменные'!$C$82*'Переменные'!$D$82)+('Переменные'!$G$82*'Выручка'!L31)</f>
        <v>56506.325</v>
      </c>
      <c r="M28" s="96">
        <f>('Переменные'!$C$82*'Переменные'!$D$82)+('Переменные'!$G$82*'Выручка'!M31)</f>
        <v>54930.3485</v>
      </c>
      <c r="N28" s="96">
        <f>('Переменные'!$C$82*'Переменные'!$D$82)+('Переменные'!$G$82*'Выручка'!N31)</f>
        <v>54771.305</v>
      </c>
      <c r="O28" s="96">
        <f>('Переменные'!$C$82*'Переменные'!$D$82)+('Переменные'!$G$82*'Выручка'!O31)</f>
        <v>56274.989</v>
      </c>
      <c r="P28" s="97">
        <f t="shared" si="15"/>
        <v>338170.44</v>
      </c>
      <c r="Q28" s="96">
        <f>('Переменные'!$C$82*'Переменные'!$D$82)+('Переменные'!$G$82*'Выручка'!Q31)</f>
        <v>55378.562</v>
      </c>
      <c r="R28" s="96">
        <f>('Переменные'!$C$82*'Переменные'!$D$82)+('Переменные'!$G$82*'Выручка'!R31)</f>
        <v>54453.218</v>
      </c>
      <c r="S28" s="96">
        <f>('Переменные'!$C$82*'Переменные'!$D$82)+('Переменные'!$G$82*'Выручка'!S31)</f>
        <v>54033.9215</v>
      </c>
      <c r="T28" s="96">
        <f>('Переменные'!$C$82*'Переменные'!$D$82)+('Переменные'!$G$82*'Выручка'!T31)</f>
        <v>53903.795</v>
      </c>
      <c r="U28" s="96">
        <f>('Переменные'!$C$82*'Переменные'!$D$82)+('Переменные'!$G$82*'Выручка'!U31)</f>
        <v>55378.562</v>
      </c>
      <c r="V28" s="96">
        <f>('Переменные'!$C$82*'Переменные'!$D$82)+('Переменные'!$G$82*'Выручка'!V31)</f>
        <v>57373.835</v>
      </c>
      <c r="W28" s="96">
        <f>('Переменные'!$C$82*'Переменные'!$D$82)+('Переменные'!$G$82*'Выручка'!W31)</f>
        <v>58586.87423</v>
      </c>
      <c r="X28" s="96">
        <f>('Переменные'!$C$82*'Переменные'!$D$82)+('Переменные'!$G$82*'Выручка'!X31)</f>
        <v>58125.21433</v>
      </c>
      <c r="Y28" s="96">
        <f>('Переменные'!$C$82*'Переменные'!$D$82)+('Переменные'!$G$82*'Выручка'!Y31)</f>
        <v>56969.57534</v>
      </c>
      <c r="Z28" s="96">
        <f>('Переменные'!$C$82*'Переменные'!$D$82)+('Переменные'!$G$82*'Выручка'!Z31)</f>
        <v>55355.2549</v>
      </c>
      <c r="AA28" s="96">
        <f>('Переменные'!$C$82*'Переменные'!$D$82)+('Переменные'!$G$82*'Выручка'!AA31)</f>
        <v>55182.50474</v>
      </c>
      <c r="AB28" s="96">
        <f>('Переменные'!$C$82*'Переменные'!$D$82)+('Переменные'!$G$82*'Выручка'!AB31)</f>
        <v>56740.23461</v>
      </c>
      <c r="AC28" s="97">
        <f t="shared" si="16"/>
        <v>671481.5517</v>
      </c>
      <c r="AD28" s="96">
        <f>('Переменные'!$C$82*'Переменные'!$D$82)+('Переменные'!$G$82*'Выручка'!AD31)</f>
        <v>55816.9148</v>
      </c>
      <c r="AE28" s="96">
        <f>('Переменные'!$C$82*'Переменные'!$D$82)+('Переменные'!$G$82*'Выручка'!AE31)</f>
        <v>54837.00442</v>
      </c>
      <c r="AF28" s="96">
        <f>('Переменные'!$C$82*'Переменные'!$D$82)+('Переменные'!$G$82*'Выручка'!AF31)</f>
        <v>54431.93509</v>
      </c>
      <c r="AG28" s="96">
        <f>('Переменные'!$C$82*'Переменные'!$D$82)+('Переменные'!$G$82*'Выручка'!AG31)</f>
        <v>54288.96944</v>
      </c>
      <c r="AH28" s="96">
        <f>('Переменные'!$C$82*'Переменные'!$D$82)+('Переменные'!$G$82*'Выручка'!AH31)</f>
        <v>55816.9148</v>
      </c>
      <c r="AI28" s="96">
        <f>('Переменные'!$C$82*'Переменные'!$D$82)+('Переменные'!$G$82*'Выручка'!AI31)</f>
        <v>57863.11064</v>
      </c>
      <c r="AJ28" s="96">
        <f>('Переменные'!$C$82*'Переменные'!$D$82)+('Переменные'!$G$82*'Выручка'!AJ31)</f>
        <v>58863.87018</v>
      </c>
      <c r="AK28" s="96">
        <f>('Переменные'!$C$82*'Переменные'!$D$82)+('Переменные'!$G$82*'Выручка'!AK31)</f>
        <v>58402.21027</v>
      </c>
      <c r="AL28" s="96">
        <f>('Переменные'!$C$82*'Переменные'!$D$82)+('Переменные'!$G$82*'Выручка'!AL31)</f>
        <v>57237.63593</v>
      </c>
      <c r="AM28" s="96">
        <f>('Переменные'!$C$82*'Переменные'!$D$82)+('Переменные'!$G$82*'Выручка'!AM31)</f>
        <v>55632.25084</v>
      </c>
      <c r="AN28" s="96">
        <f>('Переменные'!$C$82*'Переменные'!$D$82)+('Переменные'!$G$82*'Выручка'!AN31)</f>
        <v>55450.56533</v>
      </c>
      <c r="AO28" s="96">
        <f>('Переменные'!$C$82*'Переменные'!$D$82)+('Переменные'!$G$82*'Выручка'!AO31)</f>
        <v>57017.23056</v>
      </c>
      <c r="AP28" s="97">
        <f t="shared" si="17"/>
        <v>675658.6123</v>
      </c>
      <c r="AQ28" s="96">
        <f>('Переменные'!$C$82*'Переменные'!$D$82)+('Переменные'!$G$82*'Выручка'!AQ31)</f>
        <v>56093.91075</v>
      </c>
      <c r="AR28" s="96">
        <f>('Переменные'!$C$82*'Переменные'!$D$82)+('Переменные'!$G$82*'Выручка'!AR31)</f>
        <v>55087.19431</v>
      </c>
      <c r="AS28" s="96">
        <f>('Переменные'!$C$82*'Переменные'!$D$82)+('Переменные'!$G$82*'Выручка'!AS31)</f>
        <v>54708.93103</v>
      </c>
      <c r="AT28" s="96">
        <f>('Переменные'!$C$82*'Переменные'!$D$82)+('Переменные'!$G$82*'Выручка'!AT31)</f>
        <v>54557.03003</v>
      </c>
      <c r="AU28" s="96">
        <f>('Переменные'!$C$82*'Переменные'!$D$82)+('Переменные'!$G$82*'Выручка'!AU31)</f>
        <v>56093.91075</v>
      </c>
      <c r="AV28" s="96">
        <f>('Переменные'!$C$82*'Переменные'!$D$82)+('Переменные'!$G$82*'Выручка'!AV31)</f>
        <v>58131.17123</v>
      </c>
      <c r="AW28" s="96">
        <f>('Переменные'!$C$82*'Переменные'!$D$82)+('Переменные'!$G$82*'Выручка'!AW31)</f>
        <v>59140.86612</v>
      </c>
      <c r="AX28" s="96">
        <f>('Переменные'!$C$82*'Переменные'!$D$82)+('Переменные'!$G$82*'Выручка'!AX31)</f>
        <v>58679.20621</v>
      </c>
      <c r="AY28" s="96">
        <f>('Переменные'!$C$82*'Переменные'!$D$82)+('Переменные'!$G$82*'Выручка'!AY31)</f>
        <v>57505.69652</v>
      </c>
      <c r="AZ28" s="96">
        <f>('Переменные'!$C$82*'Переменные'!$D$82)+('Переменные'!$G$82*'Выручка'!AZ31)</f>
        <v>55909.24678</v>
      </c>
      <c r="BA28" s="96">
        <f>('Переменные'!$C$82*'Переменные'!$D$82)+('Переменные'!$G$82*'Выручка'!BA31)</f>
        <v>55718.62592</v>
      </c>
      <c r="BB28" s="96">
        <f>('Переменные'!$C$82*'Переменные'!$D$82)+('Переменные'!$G$82*'Выручка'!BB31)</f>
        <v>57294.2265</v>
      </c>
      <c r="BC28" s="97">
        <f t="shared" si="18"/>
        <v>678920.0161</v>
      </c>
      <c r="BD28" s="96">
        <f>('Переменные'!$C$82*'Переменные'!$D$82)+('Переменные'!$G$82*'Выручка'!BD31)</f>
        <v>56370.90669</v>
      </c>
      <c r="BE28" s="96">
        <f>('Переменные'!$C$82*'Переменные'!$D$82)+('Переменные'!$G$82*'Выручка'!BE31)</f>
        <v>55337.38419</v>
      </c>
      <c r="BF28" s="96">
        <f>('Переменные'!$C$82*'Переменные'!$D$82)+('Переменные'!$G$82*'Выручка'!BF31)</f>
        <v>54985.92697</v>
      </c>
      <c r="BG28" s="96">
        <f>('Переменные'!$C$82*'Переменные'!$D$82)+('Переменные'!$G$82*'Выручка'!BG31)</f>
        <v>54825.09062</v>
      </c>
      <c r="BH28" s="96">
        <f>('Переменные'!$C$82*'Переменные'!$D$82)+('Переменные'!$G$82*'Выручка'!BH31)</f>
        <v>56370.90669</v>
      </c>
      <c r="BI28" s="96">
        <f>('Переменные'!$C$82*'Переменные'!$D$82)+('Переменные'!$G$82*'Выручка'!BI31)</f>
        <v>58399.23182</v>
      </c>
      <c r="BJ28" s="96">
        <f>('Переменные'!$C$82*'Переменные'!$D$82)+('Переменные'!$G$82*'Выручка'!BJ31)</f>
        <v>59233.1981</v>
      </c>
      <c r="BK28" s="96">
        <f>('Переменные'!$C$82*'Переменные'!$D$82)+('Переменные'!$G$82*'Выручка'!BK31)</f>
        <v>58956.20216</v>
      </c>
      <c r="BL28" s="96">
        <f>('Переменные'!$C$82*'Переменные'!$D$82)+('Переменные'!$G$82*'Выручка'!BL31)</f>
        <v>57773.75711</v>
      </c>
      <c r="BM28" s="96">
        <f>('Переменные'!$C$82*'Переменные'!$D$82)+('Переменные'!$G$82*'Выручка'!BM31)</f>
        <v>56186.24273</v>
      </c>
      <c r="BN28" s="96">
        <f>('Переменные'!$C$82*'Переменные'!$D$82)+('Переменные'!$G$82*'Выручка'!BN31)</f>
        <v>55986.68651</v>
      </c>
      <c r="BO28" s="96">
        <f>('Переменные'!$C$82*'Переменные'!$D$82)+('Переменные'!$G$82*'Выручка'!BO31)</f>
        <v>57571.22244</v>
      </c>
      <c r="BP28" s="97">
        <f t="shared" si="19"/>
        <v>681996.756</v>
      </c>
      <c r="BQ28" s="96">
        <f>('Переменные'!$C$82*'Переменные'!$D$82)+('Переменные'!$G$82*'Выручка'!BQ31)</f>
        <v>56647.90263</v>
      </c>
      <c r="BR28" s="96">
        <f>('Переменные'!$C$82*'Переменные'!$D$82)+('Переменные'!$G$82*'Выручка'!BR31)</f>
        <v>55587.57408</v>
      </c>
      <c r="BS28" s="96">
        <f>('Переменные'!$C$82*'Переменные'!$D$82)+('Переменные'!$G$82*'Выручка'!BS31)</f>
        <v>55262.92292</v>
      </c>
      <c r="BT28" s="96">
        <f>('Переменные'!$C$82*'Переменные'!$D$82)+('Переменные'!$G$82*'Выручка'!BT31)</f>
        <v>55093.15121</v>
      </c>
      <c r="BU28" s="96">
        <f>('Переменные'!$C$82*'Переменные'!$D$82)+('Переменные'!$G$82*'Выручка'!BU31)</f>
        <v>56647.90263</v>
      </c>
      <c r="BV28" s="96">
        <f>('Переменные'!$C$82*'Переменные'!$D$82)+('Переменные'!$G$82*'Выручка'!BV31)</f>
        <v>58667.29241</v>
      </c>
      <c r="BW28" s="96">
        <f>('Переменные'!$C$82*'Переменные'!$D$82)+('Переменные'!$G$82*'Выручка'!BW31)</f>
        <v>59233.1981</v>
      </c>
      <c r="BX28" s="96">
        <f>('Переменные'!$C$82*'Переменные'!$D$82)+('Переменные'!$G$82*'Выручка'!BX31)</f>
        <v>59233.1981</v>
      </c>
      <c r="BY28" s="96">
        <f>('Переменные'!$C$82*'Переменные'!$D$82)+('Переменные'!$G$82*'Выручка'!BY31)</f>
        <v>58041.8177</v>
      </c>
      <c r="BZ28" s="96">
        <f>('Переменные'!$C$82*'Переменные'!$D$82)+('Переменные'!$G$82*'Выручка'!BZ31)</f>
        <v>56463.23867</v>
      </c>
      <c r="CA28" s="96">
        <f>('Переменные'!$C$82*'Переменные'!$D$82)+('Переменные'!$G$82*'Выручка'!CA31)</f>
        <v>56254.7471</v>
      </c>
      <c r="CB28" s="96">
        <f>('Переменные'!$C$82*'Переменные'!$D$82)+('Переменные'!$G$82*'Выручка'!CB31)</f>
        <v>57848.21839</v>
      </c>
      <c r="CC28" s="97">
        <f t="shared" si="20"/>
        <v>684981.1639</v>
      </c>
      <c r="CD28" s="96">
        <f>('Переменные'!$C$82*'Переменные'!$D$82)+('Переменные'!$G$82*'Выручка'!CD31)</f>
        <v>56924.89858</v>
      </c>
      <c r="CE28" s="96">
        <f>('Переменные'!$C$82*'Переменные'!$D$82)+('Переменные'!$G$82*'Выручка'!CE31)</f>
        <v>55837.76396</v>
      </c>
      <c r="CF28" s="96">
        <f>('Переменные'!$C$82*'Переменные'!$D$82)+('Переменные'!$G$82*'Выручка'!CF31)</f>
        <v>55539.91886</v>
      </c>
      <c r="CG28" s="96">
        <f>('Переменные'!$C$82*'Переменные'!$D$82)+('Переменные'!$G$82*'Выручка'!CG31)</f>
        <v>55361.2118</v>
      </c>
      <c r="CH28" s="96">
        <f>('Переменные'!$C$82*'Переменные'!$D$82)+('Переменные'!$G$82*'Выручка'!CH31)</f>
        <v>56924.89858</v>
      </c>
      <c r="CI28" s="96">
        <f>('Переменные'!$C$82*'Переменные'!$D$82)+('Переменные'!$G$82*'Выручка'!CI31)</f>
        <v>58935.353</v>
      </c>
      <c r="CJ28" s="96">
        <f>('Переменные'!$C$82*'Переменные'!$D$82)+('Переменные'!$G$82*'Выручка'!CJ31)</f>
        <v>59233.1981</v>
      </c>
      <c r="CK28" s="96">
        <f>('Переменные'!$C$82*'Переменные'!$D$82)+('Переменные'!$G$82*'Выручка'!CK31)</f>
        <v>59233.1981</v>
      </c>
      <c r="CL28" s="96">
        <f>('Переменные'!$C$82*'Переменные'!$D$82)+('Переменные'!$G$82*'Выручка'!CL31)</f>
        <v>58309.87829</v>
      </c>
      <c r="CM28" s="96">
        <f>('Переменные'!$C$82*'Переменные'!$D$82)+('Переменные'!$G$82*'Выручка'!CM31)</f>
        <v>56740.23461</v>
      </c>
      <c r="CN28" s="96">
        <f>('Переменные'!$C$82*'Переменные'!$D$82)+('Переменные'!$G$82*'Выручка'!CN31)</f>
        <v>56522.80769</v>
      </c>
      <c r="CO28" s="96">
        <f>('Переменные'!$C$82*'Переменные'!$D$82)+('Переменные'!$G$82*'Выручка'!CO31)</f>
        <v>58125.21433</v>
      </c>
      <c r="CP28" s="97">
        <f t="shared" si="21"/>
        <v>687688.5759</v>
      </c>
      <c r="CQ28" s="98"/>
      <c r="CR28" s="98"/>
      <c r="CS28" s="98"/>
      <c r="CT28" s="98"/>
    </row>
    <row r="29">
      <c r="A29" s="100"/>
      <c r="B29" s="101" t="s">
        <v>122</v>
      </c>
      <c r="C29" s="84"/>
      <c r="D29" s="102">
        <v>0.0</v>
      </c>
      <c r="E29" s="102">
        <v>0.0</v>
      </c>
      <c r="F29" s="102">
        <v>0.0</v>
      </c>
      <c r="G29" s="102">
        <v>0.0</v>
      </c>
      <c r="H29" s="102">
        <v>0.0</v>
      </c>
      <c r="I29" s="102">
        <v>0.0</v>
      </c>
      <c r="J29" s="102">
        <f>('Переменные'!$C$83/2*'Переменные'!$E$83*J10)</f>
        <v>142600</v>
      </c>
      <c r="K29" s="102">
        <f>('Переменные'!$C$83/2*'Переменные'!$E$83*K10)</f>
        <v>142600</v>
      </c>
      <c r="L29" s="102">
        <f>('Переменные'!$C$83/2*'Переменные'!$E$83*L10)</f>
        <v>138000</v>
      </c>
      <c r="M29" s="102">
        <f>('Переменные'!$C$83/2*'Переменные'!$E$83*M10)</f>
        <v>142600</v>
      </c>
      <c r="N29" s="102">
        <f>('Переменные'!$C$83/2*'Переменные'!$E$83*N10)</f>
        <v>138000</v>
      </c>
      <c r="O29" s="102">
        <f>('Переменные'!$C$83/2*'Переменные'!$E$83*O10)</f>
        <v>142600</v>
      </c>
      <c r="P29" s="97">
        <f t="shared" si="15"/>
        <v>846400</v>
      </c>
      <c r="Q29" s="102">
        <f>('Переменные'!$C$83/2*'Переменные'!$E$83*Q10)</f>
        <v>142600</v>
      </c>
      <c r="R29" s="102">
        <f>('Переменные'!$C$83/2*'Переменные'!$E$83*R10)</f>
        <v>128800</v>
      </c>
      <c r="S29" s="102">
        <f>('Переменные'!$C$83/2*'Переменные'!$E$83*S10)</f>
        <v>142600</v>
      </c>
      <c r="T29" s="102">
        <f>('Переменные'!$C$83/2*'Переменные'!$E$83*T10)</f>
        <v>138000</v>
      </c>
      <c r="U29" s="102">
        <f>('Переменные'!$C$83/2*'Переменные'!$E$83*U10)</f>
        <v>142600</v>
      </c>
      <c r="V29" s="102">
        <f>('Переменные'!$C$83/2*'Переменные'!$E$83*V10)</f>
        <v>138000</v>
      </c>
      <c r="W29" s="102">
        <f>('Переменные'!$C$83/2*'Переменные'!$E$83*W10)</f>
        <v>142600</v>
      </c>
      <c r="X29" s="102">
        <f>('Переменные'!$C$83/2*'Переменные'!$E$83*X10)</f>
        <v>142600</v>
      </c>
      <c r="Y29" s="102">
        <f>('Переменные'!$C$83/2*'Переменные'!$E$83*Y10)</f>
        <v>138000</v>
      </c>
      <c r="Z29" s="102">
        <f>('Переменные'!$C$83/2*'Переменные'!$E$83*Z10)</f>
        <v>142600</v>
      </c>
      <c r="AA29" s="102">
        <f>('Переменные'!$C$83/2*'Переменные'!$E$83*AA10)</f>
        <v>138000</v>
      </c>
      <c r="AB29" s="102">
        <f>('Переменные'!$C$83/2*'Переменные'!$E$83*AB10)</f>
        <v>142600</v>
      </c>
      <c r="AC29" s="97">
        <f t="shared" si="16"/>
        <v>1679000</v>
      </c>
      <c r="AD29" s="102">
        <f>('Переменные'!$C$83/2*'Переменные'!$E$83*AD10)</f>
        <v>142600</v>
      </c>
      <c r="AE29" s="102">
        <f>('Переменные'!$C$83/2*'Переменные'!$E$83*AE10)</f>
        <v>128800</v>
      </c>
      <c r="AF29" s="102">
        <f>('Переменные'!$C$83/2*'Переменные'!$E$83*AF10)</f>
        <v>142600</v>
      </c>
      <c r="AG29" s="102">
        <f>('Переменные'!$C$83/2*'Переменные'!$E$83*AG10)</f>
        <v>138000</v>
      </c>
      <c r="AH29" s="102">
        <f>('Переменные'!$C$83/2*'Переменные'!$E$83*AH10)</f>
        <v>142600</v>
      </c>
      <c r="AI29" s="102">
        <f>('Переменные'!$C$83/2*'Переменные'!$E$83*AI10)</f>
        <v>138000</v>
      </c>
      <c r="AJ29" s="102">
        <f>('Переменные'!$C$83/2*'Переменные'!$E$83*AJ10)</f>
        <v>142600</v>
      </c>
      <c r="AK29" s="102">
        <f>('Переменные'!$C$83/2*'Переменные'!$E$83*AK10)</f>
        <v>142600</v>
      </c>
      <c r="AL29" s="102">
        <f>('Переменные'!$C$83/2*'Переменные'!$E$83*AL10)</f>
        <v>138000</v>
      </c>
      <c r="AM29" s="102">
        <f>('Переменные'!$C$83/2*'Переменные'!$E$83*AM10)</f>
        <v>142600</v>
      </c>
      <c r="AN29" s="102">
        <f>('Переменные'!$C$83/2*'Переменные'!$E$83*AN10)</f>
        <v>138000</v>
      </c>
      <c r="AO29" s="102">
        <f>('Переменные'!$C$83/2*'Переменные'!$E$83*AO10)</f>
        <v>142600</v>
      </c>
      <c r="AP29" s="97">
        <f t="shared" si="17"/>
        <v>1679000</v>
      </c>
      <c r="AQ29" s="102">
        <f>('Переменные'!$C$83/2*'Переменные'!$E$83*AQ10)</f>
        <v>142600</v>
      </c>
      <c r="AR29" s="102">
        <f>('Переменные'!$C$83/2*'Переменные'!$E$83*AR10)</f>
        <v>128800</v>
      </c>
      <c r="AS29" s="102">
        <f>('Переменные'!$C$83/2*'Переменные'!$E$83*AS10)</f>
        <v>142600</v>
      </c>
      <c r="AT29" s="102">
        <f>('Переменные'!$C$83/2*'Переменные'!$E$83*AT10)</f>
        <v>138000</v>
      </c>
      <c r="AU29" s="102">
        <f>('Переменные'!$C$83/2*'Переменные'!$E$83*AU10)</f>
        <v>142600</v>
      </c>
      <c r="AV29" s="102">
        <f>('Переменные'!$C$83/2*'Переменные'!$E$83*AV10)</f>
        <v>138000</v>
      </c>
      <c r="AW29" s="102">
        <f>('Переменные'!$C$83/2*'Переменные'!$E$83*AW10)</f>
        <v>142600</v>
      </c>
      <c r="AX29" s="102">
        <f>('Переменные'!$C$83/2*'Переменные'!$E$83*AX10)</f>
        <v>142600</v>
      </c>
      <c r="AY29" s="102">
        <f>('Переменные'!$C$83/2*'Переменные'!$E$83*AY10)</f>
        <v>138000</v>
      </c>
      <c r="AZ29" s="102">
        <f>('Переменные'!$C$83/2*'Переменные'!$E$83*AZ10)</f>
        <v>142600</v>
      </c>
      <c r="BA29" s="102">
        <f>('Переменные'!$C$83/2*'Переменные'!$E$83*BA10)</f>
        <v>138000</v>
      </c>
      <c r="BB29" s="102">
        <f>('Переменные'!$C$83/2*'Переменные'!$E$83*BB10)</f>
        <v>142600</v>
      </c>
      <c r="BC29" s="97">
        <f t="shared" si="18"/>
        <v>1679000</v>
      </c>
      <c r="BD29" s="102">
        <f>('Переменные'!$C$83/2*'Переменные'!$E$83*BD10)</f>
        <v>142600</v>
      </c>
      <c r="BE29" s="102">
        <f>('Переменные'!$C$83/2*'Переменные'!$E$83*BE10)</f>
        <v>128800</v>
      </c>
      <c r="BF29" s="102">
        <f>('Переменные'!$C$83/2*'Переменные'!$E$83*BF10)</f>
        <v>142600</v>
      </c>
      <c r="BG29" s="102">
        <f>('Переменные'!$C$83/2*'Переменные'!$E$83*BG10)</f>
        <v>138000</v>
      </c>
      <c r="BH29" s="102">
        <f>('Переменные'!$C$83/2*'Переменные'!$E$83*BH10)</f>
        <v>142600</v>
      </c>
      <c r="BI29" s="102">
        <f>('Переменные'!$C$83/2*'Переменные'!$E$83*BI10)</f>
        <v>138000</v>
      </c>
      <c r="BJ29" s="102">
        <f>('Переменные'!$C$83/2*'Переменные'!$E$83*BJ10)</f>
        <v>142600</v>
      </c>
      <c r="BK29" s="102">
        <f>('Переменные'!$C$83/2*'Переменные'!$E$83*BK10)</f>
        <v>142600</v>
      </c>
      <c r="BL29" s="102">
        <f>('Переменные'!$C$83/2*'Переменные'!$E$83*BL10)</f>
        <v>138000</v>
      </c>
      <c r="BM29" s="102">
        <f>('Переменные'!$C$83/2*'Переменные'!$E$83*BM10)</f>
        <v>142600</v>
      </c>
      <c r="BN29" s="102">
        <f>('Переменные'!$C$83/2*'Переменные'!$E$83*BN10)</f>
        <v>138000</v>
      </c>
      <c r="BO29" s="102">
        <f>('Переменные'!$C$83/2*'Переменные'!$E$83*BO10)</f>
        <v>142600</v>
      </c>
      <c r="BP29" s="97">
        <f t="shared" si="19"/>
        <v>1679000</v>
      </c>
      <c r="BQ29" s="102">
        <f>('Переменные'!$C$83/2*'Переменные'!$E$83*BQ10)</f>
        <v>142600</v>
      </c>
      <c r="BR29" s="102">
        <f>('Переменные'!$C$83/2*'Переменные'!$E$83*BR10)</f>
        <v>128800</v>
      </c>
      <c r="BS29" s="102">
        <f>('Переменные'!$C$83/2*'Переменные'!$E$83*BS10)</f>
        <v>142600</v>
      </c>
      <c r="BT29" s="102">
        <f>('Переменные'!$C$83/2*'Переменные'!$E$83*BT10)</f>
        <v>138000</v>
      </c>
      <c r="BU29" s="102">
        <f>('Переменные'!$C$83/2*'Переменные'!$E$83*BU10)</f>
        <v>142600</v>
      </c>
      <c r="BV29" s="102">
        <f>('Переменные'!$C$83/2*'Переменные'!$E$83*BV10)</f>
        <v>138000</v>
      </c>
      <c r="BW29" s="102">
        <f>('Переменные'!$C$83/2*'Переменные'!$E$83*BW10)</f>
        <v>142600</v>
      </c>
      <c r="BX29" s="102">
        <f>('Переменные'!$C$83/2*'Переменные'!$E$83*BX10)</f>
        <v>142600</v>
      </c>
      <c r="BY29" s="102">
        <f>('Переменные'!$C$83/2*'Переменные'!$E$83*BY10)</f>
        <v>138000</v>
      </c>
      <c r="BZ29" s="102">
        <f>('Переменные'!$C$83/2*'Переменные'!$E$83*BZ10)</f>
        <v>142600</v>
      </c>
      <c r="CA29" s="102">
        <f>('Переменные'!$C$83/2*'Переменные'!$E$83*CA10)</f>
        <v>138000</v>
      </c>
      <c r="CB29" s="102">
        <f>('Переменные'!$C$83/2*'Переменные'!$E$83*CB10)</f>
        <v>142600</v>
      </c>
      <c r="CC29" s="97">
        <f t="shared" si="20"/>
        <v>1679000</v>
      </c>
      <c r="CD29" s="102">
        <f>('Переменные'!$C$83/2*'Переменные'!$E$83*CD10)</f>
        <v>142600</v>
      </c>
      <c r="CE29" s="102">
        <f>('Переменные'!$C$83/2*'Переменные'!$E$83*CE10)</f>
        <v>128800</v>
      </c>
      <c r="CF29" s="102">
        <f>('Переменные'!$C$83/2*'Переменные'!$E$83*CF10)</f>
        <v>142600</v>
      </c>
      <c r="CG29" s="102">
        <f>('Переменные'!$C$83/2*'Переменные'!$E$83*CG10)</f>
        <v>138000</v>
      </c>
      <c r="CH29" s="102">
        <f>('Переменные'!$C$83/2*'Переменные'!$E$83*CH10)</f>
        <v>142600</v>
      </c>
      <c r="CI29" s="102">
        <f>('Переменные'!$C$83/2*'Переменные'!$E$83*CI10)</f>
        <v>138000</v>
      </c>
      <c r="CJ29" s="102">
        <f>('Переменные'!$C$83/2*'Переменные'!$E$83*CJ10)</f>
        <v>142600</v>
      </c>
      <c r="CK29" s="102">
        <f>('Переменные'!$C$83/2*'Переменные'!$E$83*CK10)</f>
        <v>142600</v>
      </c>
      <c r="CL29" s="102">
        <f>('Переменные'!$C$83/2*'Переменные'!$E$83*CL10)</f>
        <v>138000</v>
      </c>
      <c r="CM29" s="102">
        <f>('Переменные'!$C$83/2*'Переменные'!$E$83*CM10)</f>
        <v>142600</v>
      </c>
      <c r="CN29" s="102">
        <f>('Переменные'!$C$83/2*'Переменные'!$E$83*CN10)</f>
        <v>138000</v>
      </c>
      <c r="CO29" s="102">
        <f>('Переменные'!$C$83/2*'Переменные'!$E$83*CO10)</f>
        <v>142600</v>
      </c>
      <c r="CP29" s="97">
        <f t="shared" si="21"/>
        <v>1679000</v>
      </c>
      <c r="CQ29" s="98"/>
      <c r="CR29" s="98"/>
      <c r="CS29" s="98"/>
      <c r="CT29" s="98"/>
    </row>
    <row r="30">
      <c r="A30" s="100"/>
      <c r="B30" s="101" t="s">
        <v>148</v>
      </c>
      <c r="C30" s="84"/>
      <c r="D30" s="102">
        <f>'Выручка'!D31*0.3211</f>
        <v>0</v>
      </c>
      <c r="E30" s="102">
        <f>'Выручка'!E31*0.3211</f>
        <v>0</v>
      </c>
      <c r="F30" s="102">
        <f>'Выручка'!F31*0.3211</f>
        <v>0</v>
      </c>
      <c r="G30" s="102">
        <f>'Выручка'!G31*0.3211</f>
        <v>0</v>
      </c>
      <c r="H30" s="102">
        <f>'Выручка'!H31*0.3211</f>
        <v>0</v>
      </c>
      <c r="I30" s="102">
        <f>'Выручка'!I31*0.3211</f>
        <v>0</v>
      </c>
      <c r="J30" s="102">
        <f>'Выручка'!J31*0.3211</f>
        <v>1295292.194</v>
      </c>
      <c r="K30" s="102">
        <f>'Выручка'!K31*0.3211</f>
        <v>1223331.516</v>
      </c>
      <c r="L30" s="102">
        <f>'Выручка'!L31*0.3211</f>
        <v>1044590.479</v>
      </c>
      <c r="M30" s="102">
        <f>'Выручка'!M31*0.3211</f>
        <v>791567.4517</v>
      </c>
      <c r="N30" s="102">
        <f>'Выручка'!N31*0.3211</f>
        <v>766033.0178</v>
      </c>
      <c r="O30" s="102">
        <f>'Выручка'!O31*0.3211</f>
        <v>1007449.484</v>
      </c>
      <c r="P30" s="97">
        <f t="shared" si="15"/>
        <v>6128264.142</v>
      </c>
      <c r="Q30" s="102">
        <f>'Выручка'!Q31*0.3211</f>
        <v>863528.1291</v>
      </c>
      <c r="R30" s="102">
        <f>'Выручка'!R31*0.3211</f>
        <v>714964.1499</v>
      </c>
      <c r="S30" s="102">
        <f>'Выручка'!S31*0.3211</f>
        <v>647646.0968</v>
      </c>
      <c r="T30" s="102">
        <f>'Выручка'!T31*0.3211</f>
        <v>626754.2873</v>
      </c>
      <c r="U30" s="102">
        <f>'Выручка'!U31*0.3211</f>
        <v>863528.1291</v>
      </c>
      <c r="V30" s="102">
        <f>'Выручка'!V31*0.3211</f>
        <v>1183869.209</v>
      </c>
      <c r="W30" s="102">
        <f>'Выручка'!W31*0.3211</f>
        <v>1378622.658</v>
      </c>
      <c r="X30" s="102">
        <f>'Выручка'!X31*0.3211</f>
        <v>1304503.16</v>
      </c>
      <c r="Y30" s="102">
        <f>'Выручка'!Y31*0.3211</f>
        <v>1118965.321</v>
      </c>
      <c r="Z30" s="102">
        <f>'Выручка'!Z31*0.3211</f>
        <v>859786.1739</v>
      </c>
      <c r="AA30" s="102">
        <f>'Выручка'!AA31*0.3211</f>
        <v>832051.136</v>
      </c>
      <c r="AB30" s="102">
        <f>'Выручка'!AB31*0.3211</f>
        <v>1082144.667</v>
      </c>
      <c r="AC30" s="97">
        <f t="shared" si="16"/>
        <v>11476363.12</v>
      </c>
      <c r="AD30" s="102">
        <f>'Выручка'!AD31*0.3211</f>
        <v>933905.6716</v>
      </c>
      <c r="AE30" s="102">
        <f>'Выручка'!AE31*0.3211</f>
        <v>776581.0603</v>
      </c>
      <c r="AF30" s="102">
        <f>'Выручка'!AF31*0.3211</f>
        <v>711547.1784</v>
      </c>
      <c r="AG30" s="102">
        <f>'Выручка'!AG31*0.3211</f>
        <v>688594.0436</v>
      </c>
      <c r="AH30" s="102">
        <f>'Выручка'!AH31*0.3211</f>
        <v>933905.6716</v>
      </c>
      <c r="AI30" s="102">
        <f>'Выручка'!AI31*0.3211</f>
        <v>1262422.413</v>
      </c>
      <c r="AJ30" s="102">
        <f>'Выручка'!AJ31*0.3211</f>
        <v>1423094.357</v>
      </c>
      <c r="AK30" s="102">
        <f>'Выручка'!AK31*0.3211</f>
        <v>1348974.859</v>
      </c>
      <c r="AL30" s="102">
        <f>'Выручка'!AL31*0.3211</f>
        <v>1162002.449</v>
      </c>
      <c r="AM30" s="102">
        <f>'Выручка'!AM31*0.3211</f>
        <v>904257.8725</v>
      </c>
      <c r="AN30" s="102">
        <f>'Выручка'!AN31*0.3211</f>
        <v>875088.2637</v>
      </c>
      <c r="AO30" s="102">
        <f>'Выручка'!AO31*0.3211</f>
        <v>1126616.366</v>
      </c>
      <c r="AP30" s="97">
        <f t="shared" si="17"/>
        <v>12146990.21</v>
      </c>
      <c r="AQ30" s="102">
        <f>'Выручка'!AQ31*0.3211</f>
        <v>978377.3703</v>
      </c>
      <c r="AR30" s="102">
        <f>'Выручка'!AR31*0.3211</f>
        <v>816749.0461</v>
      </c>
      <c r="AS30" s="102">
        <f>'Выручка'!AS31*0.3211</f>
        <v>756018.877</v>
      </c>
      <c r="AT30" s="102">
        <f>'Выручка'!AT31*0.3211</f>
        <v>731631.1713</v>
      </c>
      <c r="AU30" s="102">
        <f>'Выручка'!AU31*0.3211</f>
        <v>978377.3703</v>
      </c>
      <c r="AV30" s="102">
        <f>'Выручка'!AV31*0.3211</f>
        <v>1305459.541</v>
      </c>
      <c r="AW30" s="102">
        <f>'Выручка'!AW31*0.3211</f>
        <v>1467566.055</v>
      </c>
      <c r="AX30" s="102">
        <f>'Выручка'!AX31*0.3211</f>
        <v>1393446.558</v>
      </c>
      <c r="AY30" s="102">
        <f>'Выручка'!AY31*0.3211</f>
        <v>1205039.576</v>
      </c>
      <c r="AZ30" s="102">
        <f>'Выручка'!AZ31*0.3211</f>
        <v>948729.5712</v>
      </c>
      <c r="BA30" s="102">
        <f>'Выручка'!BA31*0.3211</f>
        <v>918125.3915</v>
      </c>
      <c r="BB30" s="102">
        <f>'Выручка'!BB31*0.3211</f>
        <v>1171088.064</v>
      </c>
      <c r="BC30" s="97">
        <f t="shared" si="18"/>
        <v>12670608.59</v>
      </c>
      <c r="BD30" s="102">
        <f>'Выручка'!BD31*0.3211</f>
        <v>1022849.069</v>
      </c>
      <c r="BE30" s="102">
        <f>'Выручка'!BE31*0.3211</f>
        <v>856917.032</v>
      </c>
      <c r="BF30" s="102">
        <f>'Выручка'!BF31*0.3211</f>
        <v>800490.5757</v>
      </c>
      <c r="BG30" s="102">
        <f>'Выручка'!BG31*0.3211</f>
        <v>774668.299</v>
      </c>
      <c r="BH30" s="102">
        <f>'Выручка'!BH31*0.3211</f>
        <v>1022849.069</v>
      </c>
      <c r="BI30" s="102">
        <f>'Выручка'!BI31*0.3211</f>
        <v>1348496.669</v>
      </c>
      <c r="BJ30" s="102">
        <f>'Выручка'!BJ31*0.3211</f>
        <v>1482389.955</v>
      </c>
      <c r="BK30" s="102">
        <f>'Выручка'!BK31*0.3211</f>
        <v>1437918.256</v>
      </c>
      <c r="BL30" s="102">
        <f>'Выручка'!BL31*0.3211</f>
        <v>1248076.704</v>
      </c>
      <c r="BM30" s="102">
        <f>'Выручка'!BM31*0.3211</f>
        <v>993201.2698</v>
      </c>
      <c r="BN30" s="102">
        <f>'Выручка'!BN31*0.3211</f>
        <v>961162.5192</v>
      </c>
      <c r="BO30" s="102">
        <f>'Выручка'!BO31*0.3211</f>
        <v>1215559.763</v>
      </c>
      <c r="BP30" s="97">
        <f t="shared" si="19"/>
        <v>13164579.18</v>
      </c>
      <c r="BQ30" s="102">
        <f>'Выручка'!BQ31*0.3211</f>
        <v>1067320.768</v>
      </c>
      <c r="BR30" s="102">
        <f>'Выручка'!BR31*0.3211</f>
        <v>897085.0179</v>
      </c>
      <c r="BS30" s="102">
        <f>'Выручка'!BS31*0.3211</f>
        <v>844962.2743</v>
      </c>
      <c r="BT30" s="102">
        <f>'Выручка'!BT31*0.3211</f>
        <v>817705.4268</v>
      </c>
      <c r="BU30" s="102">
        <f>'Выручка'!BU31*0.3211</f>
        <v>1067320.768</v>
      </c>
      <c r="BV30" s="102">
        <f>'Выручка'!BV31*0.3211</f>
        <v>1391533.796</v>
      </c>
      <c r="BW30" s="102">
        <f>'Выручка'!BW31*0.3211</f>
        <v>1482389.955</v>
      </c>
      <c r="BX30" s="102">
        <f>'Выручка'!BX31*0.3211</f>
        <v>1482389.955</v>
      </c>
      <c r="BY30" s="102">
        <f>'Выручка'!BY31*0.3211</f>
        <v>1291113.832</v>
      </c>
      <c r="BZ30" s="102">
        <f>'Выручка'!BZ31*0.3211</f>
        <v>1037672.968</v>
      </c>
      <c r="CA30" s="102">
        <f>'Выручка'!CA31*0.3211</f>
        <v>1004199.647</v>
      </c>
      <c r="CB30" s="102">
        <f>'Выручка'!CB31*0.3211</f>
        <v>1260031.462</v>
      </c>
      <c r="CC30" s="97">
        <f t="shared" si="20"/>
        <v>13643725.87</v>
      </c>
      <c r="CD30" s="102">
        <f>'Выручка'!CD31*0.3211</f>
        <v>1111792.466</v>
      </c>
      <c r="CE30" s="102">
        <f>'Выручка'!CE31*0.3211</f>
        <v>937253.0038</v>
      </c>
      <c r="CF30" s="102">
        <f>'Выручка'!CF31*0.3211</f>
        <v>889433.973</v>
      </c>
      <c r="CG30" s="102">
        <f>'Выручка'!CG31*0.3211</f>
        <v>860742.5545</v>
      </c>
      <c r="CH30" s="102">
        <f>'Выручка'!CH31*0.3211</f>
        <v>1111792.466</v>
      </c>
      <c r="CI30" s="102">
        <f>'Выручка'!CI31*0.3211</f>
        <v>1434570.924</v>
      </c>
      <c r="CJ30" s="102">
        <f>'Выручка'!CJ31*0.3211</f>
        <v>1482389.955</v>
      </c>
      <c r="CK30" s="102">
        <f>'Выручка'!CK31*0.3211</f>
        <v>1482389.955</v>
      </c>
      <c r="CL30" s="102">
        <f>'Выручка'!CL31*0.3211</f>
        <v>1334150.959</v>
      </c>
      <c r="CM30" s="102">
        <f>'Выручка'!CM31*0.3211</f>
        <v>1082144.667</v>
      </c>
      <c r="CN30" s="102">
        <f>'Выручка'!CN31*0.3211</f>
        <v>1047236.775</v>
      </c>
      <c r="CO30" s="102">
        <f>'Выручка'!CO31*0.3211</f>
        <v>1304503.16</v>
      </c>
      <c r="CP30" s="97">
        <f t="shared" si="21"/>
        <v>14078400.86</v>
      </c>
      <c r="CQ30" s="98"/>
      <c r="CR30" s="98"/>
      <c r="CS30" s="98"/>
      <c r="CT30" s="98"/>
    </row>
    <row r="31">
      <c r="A31" s="100"/>
      <c r="B31" s="101" t="s">
        <v>149</v>
      </c>
      <c r="C31" s="84"/>
      <c r="D31" s="102">
        <f>'Выручка'!D31*0.027</f>
        <v>0</v>
      </c>
      <c r="E31" s="102">
        <f>'Выручка'!E31*0.027</f>
        <v>0</v>
      </c>
      <c r="F31" s="102">
        <f>'Выручка'!F31*0.027</f>
        <v>0</v>
      </c>
      <c r="G31" s="102">
        <f>'Выручка'!G31*0.027</f>
        <v>0</v>
      </c>
      <c r="H31" s="102">
        <f>'Выручка'!H31*0.027</f>
        <v>0</v>
      </c>
      <c r="I31" s="102">
        <f>'Выручка'!I31*0.027</f>
        <v>0</v>
      </c>
      <c r="J31" s="102">
        <f>'Выручка'!J31*0.027</f>
        <v>108915.8805</v>
      </c>
      <c r="K31" s="102">
        <f>'Выручка'!K31*0.027</f>
        <v>102864.9983</v>
      </c>
      <c r="L31" s="102">
        <f>'Выручка'!L31*0.027</f>
        <v>87835.3875</v>
      </c>
      <c r="M31" s="102">
        <f>'Выручка'!M31*0.027</f>
        <v>66559.70475</v>
      </c>
      <c r="N31" s="102">
        <f>'Выручка'!N31*0.027</f>
        <v>64412.6175</v>
      </c>
      <c r="O31" s="102">
        <f>'Выручка'!O31*0.027</f>
        <v>84712.3515</v>
      </c>
      <c r="P31" s="97">
        <f t="shared" si="15"/>
        <v>515300.94</v>
      </c>
      <c r="Q31" s="102">
        <f>'Выручка'!Q31*0.027</f>
        <v>72610.587</v>
      </c>
      <c r="R31" s="102">
        <f>'Выручка'!R31*0.027</f>
        <v>60118.443</v>
      </c>
      <c r="S31" s="102">
        <f>'Выручка'!S31*0.027</f>
        <v>54457.94025</v>
      </c>
      <c r="T31" s="102">
        <f>'Выручка'!T31*0.027</f>
        <v>52701.2325</v>
      </c>
      <c r="U31" s="102">
        <f>'Выручка'!U31*0.027</f>
        <v>72610.587</v>
      </c>
      <c r="V31" s="102">
        <f>'Выручка'!V31*0.027</f>
        <v>99546.7725</v>
      </c>
      <c r="W31" s="102">
        <f>'Выручка'!W31*0.027</f>
        <v>115922.8021</v>
      </c>
      <c r="X31" s="102">
        <f>'Выручка'!X31*0.027</f>
        <v>109690.3934</v>
      </c>
      <c r="Y31" s="102">
        <f>'Выручка'!Y31*0.027</f>
        <v>94089.26709</v>
      </c>
      <c r="Z31" s="102">
        <f>'Выручка'!Z31*0.027</f>
        <v>72295.94112</v>
      </c>
      <c r="AA31" s="102">
        <f>'Выручка'!AA31*0.027</f>
        <v>69963.81399</v>
      </c>
      <c r="AB31" s="102">
        <f>'Выручка'!AB31*0.027</f>
        <v>90993.16728</v>
      </c>
      <c r="AC31" s="97">
        <f t="shared" si="16"/>
        <v>965000.9473</v>
      </c>
      <c r="AD31" s="102">
        <f>'Выручка'!AD31*0.027</f>
        <v>78528.34984</v>
      </c>
      <c r="AE31" s="102">
        <f>'Выручка'!AE31*0.027</f>
        <v>65299.55972</v>
      </c>
      <c r="AF31" s="102">
        <f>'Выручка'!AF31*0.027</f>
        <v>59831.12369</v>
      </c>
      <c r="AG31" s="102">
        <f>'Выручка'!AG31*0.027</f>
        <v>57901.08744</v>
      </c>
      <c r="AH31" s="102">
        <f>'Выручка'!AH31*0.027</f>
        <v>78528.34984</v>
      </c>
      <c r="AI31" s="102">
        <f>'Выручка'!AI31*0.027</f>
        <v>106151.9936</v>
      </c>
      <c r="AJ31" s="102">
        <f>'Выручка'!AJ31*0.027</f>
        <v>119662.2474</v>
      </c>
      <c r="AK31" s="102">
        <f>'Выручка'!AK31*0.027</f>
        <v>113429.8387</v>
      </c>
      <c r="AL31" s="102">
        <f>'Выручка'!AL31*0.027</f>
        <v>97708.08506</v>
      </c>
      <c r="AM31" s="102">
        <f>'Выручка'!AM31*0.027</f>
        <v>76035.38635</v>
      </c>
      <c r="AN31" s="102">
        <f>'Выручка'!AN31*0.027</f>
        <v>73582.63196</v>
      </c>
      <c r="AO31" s="102">
        <f>'Выручка'!AO31*0.027</f>
        <v>94732.61251</v>
      </c>
      <c r="AP31" s="97">
        <f t="shared" si="17"/>
        <v>1021391.266</v>
      </c>
      <c r="AQ31" s="102">
        <f>'Выручка'!AQ31*0.027</f>
        <v>82267.79507</v>
      </c>
      <c r="AR31" s="102">
        <f>'Выручка'!AR31*0.027</f>
        <v>68677.12316</v>
      </c>
      <c r="AS31" s="102">
        <f>'Выручка'!AS31*0.027</f>
        <v>63570.56892</v>
      </c>
      <c r="AT31" s="102">
        <f>'Выручка'!AT31*0.027</f>
        <v>61519.90541</v>
      </c>
      <c r="AU31" s="102">
        <f>'Выручка'!AU31*0.027</f>
        <v>82267.79507</v>
      </c>
      <c r="AV31" s="102">
        <f>'Выручка'!AV31*0.027</f>
        <v>109770.8116</v>
      </c>
      <c r="AW31" s="102">
        <f>'Выручка'!AW31*0.027</f>
        <v>123401.6926</v>
      </c>
      <c r="AX31" s="102">
        <f>'Выручка'!AX31*0.027</f>
        <v>117169.2839</v>
      </c>
      <c r="AY31" s="102">
        <f>'Выручка'!AY31*0.027</f>
        <v>101326.903</v>
      </c>
      <c r="AZ31" s="102">
        <f>'Выручка'!AZ31*0.027</f>
        <v>79774.83158</v>
      </c>
      <c r="BA31" s="102">
        <f>'Выручка'!BA31*0.027</f>
        <v>77201.44992</v>
      </c>
      <c r="BB31" s="102">
        <f>'Выручка'!BB31*0.027</f>
        <v>98472.05774</v>
      </c>
      <c r="BC31" s="97">
        <f t="shared" si="18"/>
        <v>1065420.218</v>
      </c>
      <c r="BD31" s="102">
        <f>'Выручка'!BD31*0.027</f>
        <v>86007.2403</v>
      </c>
      <c r="BE31" s="102">
        <f>'Выручка'!BE31*0.027</f>
        <v>72054.68659</v>
      </c>
      <c r="BF31" s="102">
        <f>'Выручка'!BF31*0.027</f>
        <v>67310.01415</v>
      </c>
      <c r="BG31" s="102">
        <f>'Выручка'!BG31*0.027</f>
        <v>65138.72337</v>
      </c>
      <c r="BH31" s="102">
        <f>'Выручка'!BH31*0.027</f>
        <v>86007.2403</v>
      </c>
      <c r="BI31" s="102">
        <f>'Выручка'!BI31*0.027</f>
        <v>113389.6296</v>
      </c>
      <c r="BJ31" s="102">
        <f>'Выручка'!BJ31*0.027</f>
        <v>124648.1744</v>
      </c>
      <c r="BK31" s="102">
        <f>'Выручка'!BK31*0.027</f>
        <v>120908.7291</v>
      </c>
      <c r="BL31" s="102">
        <f>'Выручка'!BL31*0.027</f>
        <v>104945.721</v>
      </c>
      <c r="BM31" s="102">
        <f>'Выручка'!BM31*0.027</f>
        <v>83514.27681</v>
      </c>
      <c r="BN31" s="102">
        <f>'Выручка'!BN31*0.027</f>
        <v>80820.26789</v>
      </c>
      <c r="BO31" s="102">
        <f>'Выручка'!BO31*0.027</f>
        <v>102211.503</v>
      </c>
      <c r="BP31" s="97">
        <f t="shared" si="19"/>
        <v>1106956.206</v>
      </c>
      <c r="BQ31" s="102">
        <f>'Выручка'!BQ31*0.027</f>
        <v>89746.68553</v>
      </c>
      <c r="BR31" s="102">
        <f>'Выручка'!BR31*0.027</f>
        <v>75432.25003</v>
      </c>
      <c r="BS31" s="102">
        <f>'Выручка'!BS31*0.027</f>
        <v>71049.45938</v>
      </c>
      <c r="BT31" s="102">
        <f>'Выручка'!BT31*0.027</f>
        <v>68757.54134</v>
      </c>
      <c r="BU31" s="102">
        <f>'Выручка'!BU31*0.027</f>
        <v>89746.68553</v>
      </c>
      <c r="BV31" s="102">
        <f>'Выручка'!BV31*0.027</f>
        <v>117008.4475</v>
      </c>
      <c r="BW31" s="102">
        <f>'Выручка'!BW31*0.027</f>
        <v>124648.1744</v>
      </c>
      <c r="BX31" s="102">
        <f>'Выручка'!BX31*0.027</f>
        <v>124648.1744</v>
      </c>
      <c r="BY31" s="102">
        <f>'Выручка'!BY31*0.027</f>
        <v>108564.539</v>
      </c>
      <c r="BZ31" s="102">
        <f>'Выручка'!BZ31*0.027</f>
        <v>87253.72205</v>
      </c>
      <c r="CA31" s="102">
        <f>'Выручка'!CA31*0.027</f>
        <v>84439.08585</v>
      </c>
      <c r="CB31" s="102">
        <f>'Выручка'!CB31*0.027</f>
        <v>105950.9482</v>
      </c>
      <c r="CC31" s="97">
        <f t="shared" si="20"/>
        <v>1147245.713</v>
      </c>
      <c r="CD31" s="102">
        <f>'Выручка'!CD31*0.027</f>
        <v>93486.13076</v>
      </c>
      <c r="CE31" s="102">
        <f>'Выручка'!CE31*0.027</f>
        <v>78809.81346</v>
      </c>
      <c r="CF31" s="102">
        <f>'Выручка'!CF31*0.027</f>
        <v>74788.90461</v>
      </c>
      <c r="CG31" s="102">
        <f>'Выручка'!CG31*0.027</f>
        <v>72376.3593</v>
      </c>
      <c r="CH31" s="102">
        <f>'Выручка'!CH31*0.027</f>
        <v>93486.13076</v>
      </c>
      <c r="CI31" s="102">
        <f>'Выручка'!CI31*0.027</f>
        <v>120627.2655</v>
      </c>
      <c r="CJ31" s="102">
        <f>'Выручка'!CJ31*0.027</f>
        <v>124648.1744</v>
      </c>
      <c r="CK31" s="102">
        <f>'Выручка'!CK31*0.027</f>
        <v>124648.1744</v>
      </c>
      <c r="CL31" s="102">
        <f>'Выручка'!CL31*0.027</f>
        <v>112183.3569</v>
      </c>
      <c r="CM31" s="102">
        <f>'Выручка'!CM31*0.027</f>
        <v>90993.16728</v>
      </c>
      <c r="CN31" s="102">
        <f>'Выручка'!CN31*0.027</f>
        <v>88057.90382</v>
      </c>
      <c r="CO31" s="102">
        <f>'Выручка'!CO31*0.027</f>
        <v>109690.3934</v>
      </c>
      <c r="CP31" s="97">
        <f t="shared" si="21"/>
        <v>1183795.775</v>
      </c>
      <c r="CQ31" s="98"/>
      <c r="CR31" s="98"/>
      <c r="CS31" s="98"/>
      <c r="CT31" s="98"/>
    </row>
    <row r="32">
      <c r="A32" s="100"/>
      <c r="B32" s="101" t="s">
        <v>43</v>
      </c>
      <c r="C32" s="84"/>
      <c r="D32" s="96">
        <f t="shared" ref="D32:O32" si="22">SUM(D21:D31)</f>
        <v>0</v>
      </c>
      <c r="E32" s="96">
        <f t="shared" si="22"/>
        <v>0</v>
      </c>
      <c r="F32" s="96">
        <f t="shared" si="22"/>
        <v>0</v>
      </c>
      <c r="G32" s="96">
        <f t="shared" si="22"/>
        <v>0</v>
      </c>
      <c r="H32" s="96">
        <f t="shared" si="22"/>
        <v>0</v>
      </c>
      <c r="I32" s="96">
        <f t="shared" si="22"/>
        <v>0</v>
      </c>
      <c r="J32" s="96">
        <f t="shared" si="22"/>
        <v>2382446.049</v>
      </c>
      <c r="K32" s="96">
        <f t="shared" si="22"/>
        <v>2298404.602</v>
      </c>
      <c r="L32" s="96">
        <f t="shared" si="22"/>
        <v>2070956.491</v>
      </c>
      <c r="M32" s="96">
        <f t="shared" si="22"/>
        <v>1794155.919</v>
      </c>
      <c r="N32" s="96">
        <f t="shared" si="22"/>
        <v>1745634.76</v>
      </c>
      <c r="O32" s="96">
        <f t="shared" si="22"/>
        <v>2046280.26</v>
      </c>
      <c r="P32" s="97">
        <f t="shared" si="15"/>
        <v>12337878.08</v>
      </c>
      <c r="Q32" s="96">
        <f t="shared" ref="Q32:AB32" si="23">SUM(Q21:Q31)</f>
        <v>1878197.366</v>
      </c>
      <c r="R32" s="96">
        <f t="shared" si="23"/>
        <v>1648592.443</v>
      </c>
      <c r="S32" s="96">
        <f t="shared" si="23"/>
        <v>1626073.025</v>
      </c>
      <c r="T32" s="96">
        <f t="shared" si="23"/>
        <v>1582973.895</v>
      </c>
      <c r="U32" s="96">
        <f t="shared" si="23"/>
        <v>1878197.366</v>
      </c>
      <c r="V32" s="96">
        <f t="shared" si="23"/>
        <v>2233617.357</v>
      </c>
      <c r="W32" s="96">
        <f t="shared" si="23"/>
        <v>2479766.045</v>
      </c>
      <c r="X32" s="96">
        <f t="shared" si="23"/>
        <v>2393203.354</v>
      </c>
      <c r="Y32" s="96">
        <f t="shared" si="23"/>
        <v>2157817.393</v>
      </c>
      <c r="Z32" s="96">
        <f t="shared" si="23"/>
        <v>1873827.211</v>
      </c>
      <c r="AA32" s="96">
        <f t="shared" si="23"/>
        <v>1822736.01</v>
      </c>
      <c r="AB32" s="96">
        <f t="shared" si="23"/>
        <v>2133515.283</v>
      </c>
      <c r="AC32" s="97">
        <f t="shared" si="16"/>
        <v>23708516.75</v>
      </c>
      <c r="AD32" s="96">
        <f t="shared" ref="AD32:AO32" si="24">SUM(AD21:AD31)</f>
        <v>1960389.901</v>
      </c>
      <c r="AE32" s="96">
        <f t="shared" si="24"/>
        <v>1720553.61</v>
      </c>
      <c r="AF32" s="96">
        <f t="shared" si="24"/>
        <v>1700701.83</v>
      </c>
      <c r="AG32" s="96">
        <f t="shared" si="24"/>
        <v>1655195.319</v>
      </c>
      <c r="AH32" s="96">
        <f t="shared" si="24"/>
        <v>1960389.901</v>
      </c>
      <c r="AI32" s="96">
        <f t="shared" si="24"/>
        <v>2325358.085</v>
      </c>
      <c r="AJ32" s="96">
        <f t="shared" si="24"/>
        <v>2531703.659</v>
      </c>
      <c r="AK32" s="96">
        <f t="shared" si="24"/>
        <v>2445140.969</v>
      </c>
      <c r="AL32" s="96">
        <f t="shared" si="24"/>
        <v>2208079.601</v>
      </c>
      <c r="AM32" s="96">
        <f t="shared" si="24"/>
        <v>1925764.825</v>
      </c>
      <c r="AN32" s="96">
        <f t="shared" si="24"/>
        <v>1872998.218</v>
      </c>
      <c r="AO32" s="96">
        <f t="shared" si="24"/>
        <v>2185452.897</v>
      </c>
      <c r="AP32" s="97">
        <f t="shared" si="17"/>
        <v>24491728.82</v>
      </c>
      <c r="AQ32" s="96">
        <f t="shared" ref="AQ32:BB32" si="25">SUM(AQ21:AQ31)</f>
        <v>2012327.516</v>
      </c>
      <c r="AR32" s="96">
        <f t="shared" si="25"/>
        <v>1767465.003</v>
      </c>
      <c r="AS32" s="96">
        <f t="shared" si="25"/>
        <v>1752639.444</v>
      </c>
      <c r="AT32" s="96">
        <f t="shared" si="25"/>
        <v>1705457.526</v>
      </c>
      <c r="AU32" s="96">
        <f t="shared" si="25"/>
        <v>2012327.516</v>
      </c>
      <c r="AV32" s="96">
        <f t="shared" si="25"/>
        <v>2375620.292</v>
      </c>
      <c r="AW32" s="96">
        <f t="shared" si="25"/>
        <v>2583641.274</v>
      </c>
      <c r="AX32" s="96">
        <f t="shared" si="25"/>
        <v>2497078.583</v>
      </c>
      <c r="AY32" s="96">
        <f t="shared" si="25"/>
        <v>2258341.808</v>
      </c>
      <c r="AZ32" s="96">
        <f t="shared" si="25"/>
        <v>1977702.44</v>
      </c>
      <c r="BA32" s="96">
        <f t="shared" si="25"/>
        <v>1923260.425</v>
      </c>
      <c r="BB32" s="96">
        <f t="shared" si="25"/>
        <v>2237390.511</v>
      </c>
      <c r="BC32" s="97">
        <f t="shared" si="18"/>
        <v>25103252.34</v>
      </c>
      <c r="BD32" s="96">
        <f t="shared" ref="BD32:BO32" si="26">SUM(BD21:BD31)</f>
        <v>2064265.13</v>
      </c>
      <c r="BE32" s="96">
        <f t="shared" si="26"/>
        <v>1814376.397</v>
      </c>
      <c r="BF32" s="96">
        <f t="shared" si="26"/>
        <v>1804577.058</v>
      </c>
      <c r="BG32" s="96">
        <f t="shared" si="26"/>
        <v>1755719.734</v>
      </c>
      <c r="BH32" s="96">
        <f t="shared" si="26"/>
        <v>2064265.13</v>
      </c>
      <c r="BI32" s="96">
        <f t="shared" si="26"/>
        <v>2425882.5</v>
      </c>
      <c r="BJ32" s="96">
        <f t="shared" si="26"/>
        <v>2600953.812</v>
      </c>
      <c r="BK32" s="96">
        <f t="shared" si="26"/>
        <v>2549016.197</v>
      </c>
      <c r="BL32" s="96">
        <f t="shared" si="26"/>
        <v>2308604.016</v>
      </c>
      <c r="BM32" s="96">
        <f t="shared" si="26"/>
        <v>2029640.054</v>
      </c>
      <c r="BN32" s="96">
        <f t="shared" si="26"/>
        <v>1973522.633</v>
      </c>
      <c r="BO32" s="96">
        <f t="shared" si="26"/>
        <v>2289328.126</v>
      </c>
      <c r="BP32" s="97">
        <f t="shared" si="19"/>
        <v>25680150.79</v>
      </c>
      <c r="BQ32" s="96">
        <f t="shared" ref="BQ32:CB32" si="27">SUM(BQ21:BQ31)</f>
        <v>2116202.744</v>
      </c>
      <c r="BR32" s="96">
        <f t="shared" si="27"/>
        <v>1861287.791</v>
      </c>
      <c r="BS32" s="96">
        <f t="shared" si="27"/>
        <v>1856514.673</v>
      </c>
      <c r="BT32" s="96">
        <f t="shared" si="27"/>
        <v>1805981.941</v>
      </c>
      <c r="BU32" s="96">
        <f t="shared" si="27"/>
        <v>2116202.744</v>
      </c>
      <c r="BV32" s="96">
        <f t="shared" si="27"/>
        <v>2476144.707</v>
      </c>
      <c r="BW32" s="96">
        <f t="shared" si="27"/>
        <v>2600953.812</v>
      </c>
      <c r="BX32" s="96">
        <f t="shared" si="27"/>
        <v>2600953.812</v>
      </c>
      <c r="BY32" s="96">
        <f t="shared" si="27"/>
        <v>2358866.223</v>
      </c>
      <c r="BZ32" s="96">
        <f t="shared" si="27"/>
        <v>2081577.668</v>
      </c>
      <c r="CA32" s="96">
        <f t="shared" si="27"/>
        <v>2023784.84</v>
      </c>
      <c r="CB32" s="96">
        <f t="shared" si="27"/>
        <v>2341265.74</v>
      </c>
      <c r="CC32" s="97">
        <f t="shared" si="20"/>
        <v>26239736.7</v>
      </c>
      <c r="CD32" s="96">
        <f t="shared" ref="CD32:CO32" si="28">SUM(CD21:CD31)</f>
        <v>2168140.359</v>
      </c>
      <c r="CE32" s="96">
        <f t="shared" si="28"/>
        <v>1908199.184</v>
      </c>
      <c r="CF32" s="96">
        <f t="shared" si="28"/>
        <v>1908452.287</v>
      </c>
      <c r="CG32" s="96">
        <f t="shared" si="28"/>
        <v>1856244.149</v>
      </c>
      <c r="CH32" s="96">
        <f t="shared" si="28"/>
        <v>2168140.359</v>
      </c>
      <c r="CI32" s="96">
        <f t="shared" si="28"/>
        <v>2526406.915</v>
      </c>
      <c r="CJ32" s="96">
        <f t="shared" si="28"/>
        <v>2600953.812</v>
      </c>
      <c r="CK32" s="96">
        <f t="shared" si="28"/>
        <v>2600953.812</v>
      </c>
      <c r="CL32" s="96">
        <f t="shared" si="28"/>
        <v>2409128.431</v>
      </c>
      <c r="CM32" s="96">
        <f t="shared" si="28"/>
        <v>2133515.283</v>
      </c>
      <c r="CN32" s="96">
        <f t="shared" si="28"/>
        <v>2074047.048</v>
      </c>
      <c r="CO32" s="96">
        <f t="shared" si="28"/>
        <v>2393203.354</v>
      </c>
      <c r="CP32" s="97">
        <f t="shared" si="21"/>
        <v>26747384.99</v>
      </c>
      <c r="CQ32" s="98"/>
      <c r="CR32" s="98"/>
      <c r="CS32" s="98"/>
      <c r="CT32" s="98"/>
    </row>
    <row r="33" ht="11.25" customHeight="1">
      <c r="A33" s="95"/>
      <c r="B33" s="95"/>
      <c r="C33" s="84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8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8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8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8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8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8"/>
      <c r="CQ33" s="98"/>
      <c r="CR33" s="98"/>
      <c r="CS33" s="98"/>
      <c r="CT33" s="98"/>
    </row>
    <row r="34">
      <c r="A34" s="70"/>
      <c r="B34" s="70" t="s">
        <v>150</v>
      </c>
      <c r="C34" s="84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8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8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8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8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8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8"/>
      <c r="CQ34" s="98"/>
      <c r="CR34" s="98"/>
      <c r="CS34" s="98"/>
      <c r="CT34" s="98"/>
    </row>
    <row r="35" ht="11.25" customHeight="1">
      <c r="A35" s="95"/>
      <c r="B35" s="95"/>
      <c r="C35" s="84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8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8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8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8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8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8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8"/>
      <c r="CQ35" s="98"/>
      <c r="CR35" s="98"/>
      <c r="CS35" s="98"/>
      <c r="CT35" s="98"/>
    </row>
    <row r="36">
      <c r="A36" s="100"/>
      <c r="B36" s="101" t="s">
        <v>151</v>
      </c>
      <c r="C36" s="104"/>
      <c r="D36" s="102">
        <v>0.0</v>
      </c>
      <c r="E36" s="102">
        <v>0.0</v>
      </c>
      <c r="F36" s="102">
        <v>0.0</v>
      </c>
      <c r="G36" s="102">
        <v>0.0</v>
      </c>
      <c r="H36" s="102">
        <v>0.0</v>
      </c>
      <c r="I36" s="102">
        <v>0.0</v>
      </c>
      <c r="J36" s="105">
        <f>('Переменные'!$C$64/2)*'Переменные'!$E$64*J10+('Переменные'!$C$64*'Переменные'!$G$64*'Выручка'!J33)</f>
        <v>95812.32</v>
      </c>
      <c r="K36" s="105">
        <f>('Переменные'!$C$64/2)*'Переменные'!$E$64*K10+('Переменные'!$C$64*'Переменные'!$G$64*'Выручка'!K33)</f>
        <v>95656.08</v>
      </c>
      <c r="L36" s="105">
        <f>('Переменные'!$C$64/2)*'Переменные'!$E$64*L10+('Переменные'!$C$64*'Переменные'!$G$64*'Выручка'!L33)</f>
        <v>92268</v>
      </c>
      <c r="M36" s="105">
        <f>('Переменные'!$C$64/2)*'Переменные'!$E$64*M10+('Переменные'!$C$64*'Переменные'!$G$64*'Выручка'!M33)</f>
        <v>94718.64</v>
      </c>
      <c r="N36" s="105">
        <f>('Переменные'!$C$64/2)*'Переменные'!$E$64*N10+('Переменные'!$C$64*'Переменные'!$G$64*'Выручка'!N33)</f>
        <v>91663.2</v>
      </c>
      <c r="O36" s="105">
        <f>('Переменные'!$C$64/2)*'Переменные'!$E$64*O10+('Переменные'!$C$64*'Переменные'!$G$64*'Выручка'!O33)</f>
        <v>95187.36</v>
      </c>
      <c r="P36" s="97">
        <f t="shared" ref="P36:P38" si="29">SUM(D36:O36)</f>
        <v>565305.6</v>
      </c>
      <c r="Q36" s="105">
        <f>('Переменные'!$C$64/2)*'Переменные'!$E$64*Q10+('Переменные'!$C$64*'Переменные'!$G$64*'Выручка'!Q33)</f>
        <v>94874.88</v>
      </c>
      <c r="R36" s="105">
        <f>('Переменные'!$C$64/2)*'Переменные'!$E$64*R10+('Переменные'!$C$64*'Переменные'!$G$64*'Выручка'!R33)</f>
        <v>85552.32</v>
      </c>
      <c r="S36" s="105">
        <f>('Переменные'!$C$64/2)*'Переменные'!$E$64*S10+('Переменные'!$C$64*'Переменные'!$G$64*'Выручка'!S33)</f>
        <v>94406.16</v>
      </c>
      <c r="T36" s="105">
        <f>('Переменные'!$C$64/2)*'Переменные'!$E$64*T10+('Переменные'!$C$64*'Переменные'!$G$64*'Выручка'!T33)</f>
        <v>91360.8</v>
      </c>
      <c r="U36" s="105">
        <f>('Переменные'!$C$64/2)*'Переменные'!$E$64*U10+('Переменные'!$C$64*'Переменные'!$G$64*'Выручка'!U33)</f>
        <v>94874.88</v>
      </c>
      <c r="V36" s="105">
        <f>('Переменные'!$C$64/2)*'Переменные'!$E$64*V10+('Переменные'!$C$64*'Переменные'!$G$64*'Выручка'!V33)</f>
        <v>92570.4</v>
      </c>
      <c r="W36" s="105">
        <f>('Переменные'!$C$64/2)*'Переменные'!$E$64*W10+('Переменные'!$C$64*'Переменные'!$G$64*'Выручка'!W33)</f>
        <v>95993.24592</v>
      </c>
      <c r="X36" s="105">
        <f>('Переменные'!$C$64/2)*'Переменные'!$E$64*X10+('Переменные'!$C$64*'Переменные'!$G$64*'Выручка'!X33)</f>
        <v>95832.31872</v>
      </c>
      <c r="Y36" s="105">
        <f>('Переменные'!$C$64/2)*'Переменные'!$E$64*Y10+('Переменные'!$C$64*'Переменные'!$G$64*'Выручка'!Y33)</f>
        <v>92429.4816</v>
      </c>
      <c r="Z36" s="105">
        <f>('Переменные'!$C$64/2)*'Переменные'!$E$64*Z10+('Переменные'!$C$64*'Переменные'!$G$64*'Выручка'!Z33)</f>
        <v>94866.75552</v>
      </c>
      <c r="AA36" s="105">
        <f>('Переменные'!$C$64/2)*'Переменные'!$E$64*AA10+('Переменные'!$C$64*'Переменные'!$G$64*'Выручка'!AA33)</f>
        <v>91806.5376</v>
      </c>
      <c r="AB36" s="105">
        <f>('Переменные'!$C$64/2)*'Переменные'!$E$64*AB10+('Переменные'!$C$64*'Переменные'!$G$64*'Выручка'!AB33)</f>
        <v>95349.53712</v>
      </c>
      <c r="AC36" s="97">
        <f t="shared" ref="AC36:AC38" si="30">SUM(Q36:AB36)</f>
        <v>1119917.316</v>
      </c>
      <c r="AD36" s="105">
        <f>('Переменные'!$C$64/2)*'Переменные'!$E$64*AD10+('Переменные'!$C$64*'Переменные'!$G$64*'Выручка'!AD33)</f>
        <v>95027.68272</v>
      </c>
      <c r="AE36" s="105">
        <f>('Переменные'!$C$64/2)*'Переменные'!$E$64*AE10+('Переменные'!$C$64*'Переменные'!$G$64*'Выручка'!AE33)</f>
        <v>85686.10176</v>
      </c>
      <c r="AF36" s="105">
        <f>('Переменные'!$C$64/2)*'Переменные'!$E$64*AF10+('Переменные'!$C$64*'Переменные'!$G$64*'Выручка'!AF33)</f>
        <v>94544.90112</v>
      </c>
      <c r="AG36" s="105">
        <f>('Переменные'!$C$64/2)*'Переменные'!$E$64*AG10+('Переменные'!$C$64*'Переменные'!$G$64*'Выручка'!AG33)</f>
        <v>91495.0656</v>
      </c>
      <c r="AH36" s="105">
        <f>('Переменные'!$C$64/2)*'Переменные'!$E$64*AH10+('Переменные'!$C$64*'Переменные'!$G$64*'Выручка'!AH33)</f>
        <v>95027.68272</v>
      </c>
      <c r="AI36" s="105">
        <f>('Переменные'!$C$64/2)*'Переменные'!$E$64*AI10+('Переменные'!$C$64*'Переменные'!$G$64*'Выручка'!AI33)</f>
        <v>92740.9536</v>
      </c>
      <c r="AJ36" s="105">
        <f>('Переменные'!$C$64/2)*'Переменные'!$E$64*AJ10+('Переменные'!$C$64*'Переменные'!$G$64*'Выручка'!AJ33)</f>
        <v>96089.80224</v>
      </c>
      <c r="AK36" s="105">
        <f>('Переменные'!$C$64/2)*'Переменные'!$E$64*AK10+('Переменные'!$C$64*'Переменные'!$G$64*'Выручка'!AK33)</f>
        <v>95928.87504</v>
      </c>
      <c r="AL36" s="105">
        <f>('Переменные'!$C$64/2)*'Переменные'!$E$64*AL10+('Переменные'!$C$64*'Переменные'!$G$64*'Выручка'!AL33)</f>
        <v>92522.9232</v>
      </c>
      <c r="AM36" s="105">
        <f>('Переменные'!$C$64/2)*'Переменные'!$E$64*AM10+('Переменные'!$C$64*'Переменные'!$G$64*'Выручка'!AM33)</f>
        <v>94963.31184</v>
      </c>
      <c r="AN36" s="105">
        <f>('Переменные'!$C$64/2)*'Переменные'!$E$64*AN10+('Переменные'!$C$64*'Переменные'!$G$64*'Выручка'!AN33)</f>
        <v>91899.9792</v>
      </c>
      <c r="AO36" s="105">
        <f>('Переменные'!$C$64/2)*'Переменные'!$E$64*AO10+('Переменные'!$C$64*'Переменные'!$G$64*'Выручка'!AO33)</f>
        <v>95446.09344</v>
      </c>
      <c r="AP36" s="97">
        <f t="shared" ref="AP36:AP38" si="31">SUM(AD36:AO36)</f>
        <v>1121373.372</v>
      </c>
      <c r="AQ36" s="105">
        <f>('Переменные'!$C$64/2)*'Переменные'!$E$64*AQ10+('Переменные'!$C$64*'Переменные'!$G$64*'Выручка'!AQ33)</f>
        <v>95124.23904</v>
      </c>
      <c r="AR36" s="105">
        <f>('Переменные'!$C$64/2)*'Переменные'!$E$64*AR10+('Переменные'!$C$64*'Переменные'!$G$64*'Выручка'!AR33)</f>
        <v>85773.31392</v>
      </c>
      <c r="AS36" s="105">
        <f>('Переменные'!$C$64/2)*'Переменные'!$E$64*AS10+('Переменные'!$C$64*'Переменные'!$G$64*'Выручка'!AS33)</f>
        <v>94641.45744</v>
      </c>
      <c r="AT36" s="105">
        <f>('Переменные'!$C$64/2)*'Переменные'!$E$64*AT10+('Переменные'!$C$64*'Переменные'!$G$64*'Выручка'!AT33)</f>
        <v>91588.5072</v>
      </c>
      <c r="AU36" s="105">
        <f>('Переменные'!$C$64/2)*'Переменные'!$E$64*AU10+('Переменные'!$C$64*'Переменные'!$G$64*'Выручка'!AU33)</f>
        <v>95124.23904</v>
      </c>
      <c r="AV36" s="105">
        <f>('Переменные'!$C$64/2)*'Переменные'!$E$64*AV10+('Переменные'!$C$64*'Переменные'!$G$64*'Выручка'!AV33)</f>
        <v>92834.3952</v>
      </c>
      <c r="AW36" s="105">
        <f>('Переменные'!$C$64/2)*'Переменные'!$E$64*AW10+('Переменные'!$C$64*'Переменные'!$G$64*'Выручка'!AW33)</f>
        <v>96186.35856</v>
      </c>
      <c r="AX36" s="105">
        <f>('Переменные'!$C$64/2)*'Переменные'!$E$64*AX10+('Переменные'!$C$64*'Переменные'!$G$64*'Выручка'!AX33)</f>
        <v>96025.43136</v>
      </c>
      <c r="AY36" s="105">
        <f>('Переменные'!$C$64/2)*'Переменные'!$E$64*AY10+('Переменные'!$C$64*'Переменные'!$G$64*'Выручка'!AY33)</f>
        <v>92616.3648</v>
      </c>
      <c r="AZ36" s="105">
        <f>('Переменные'!$C$64/2)*'Переменные'!$E$64*AZ10+('Переменные'!$C$64*'Переменные'!$G$64*'Выручка'!AZ33)</f>
        <v>95059.86816</v>
      </c>
      <c r="BA36" s="105">
        <f>('Переменные'!$C$64/2)*'Переменные'!$E$64*BA10+('Переменные'!$C$64*'Переменные'!$G$64*'Выручка'!BA33)</f>
        <v>91993.4208</v>
      </c>
      <c r="BB36" s="105">
        <f>('Переменные'!$C$64/2)*'Переменные'!$E$64*BB10+('Переменные'!$C$64*'Переменные'!$G$64*'Выручка'!BB33)</f>
        <v>95542.64976</v>
      </c>
      <c r="BC36" s="97">
        <f t="shared" ref="BC36:BC38" si="32">SUM(AQ36:BB36)</f>
        <v>1122510.245</v>
      </c>
      <c r="BD36" s="105">
        <f>('Переменные'!$C$64/2)*'Переменные'!$E$64*BD10+('Переменные'!$C$64*'Переменные'!$G$64*'Выручка'!BD33)</f>
        <v>95220.79536</v>
      </c>
      <c r="BE36" s="105">
        <f>('Переменные'!$C$64/2)*'Переменные'!$E$64*BE10+('Переменные'!$C$64*'Переменные'!$G$64*'Выручка'!BE33)</f>
        <v>85860.52608</v>
      </c>
      <c r="BF36" s="105">
        <f>('Переменные'!$C$64/2)*'Переменные'!$E$64*BF10+('Переменные'!$C$64*'Переменные'!$G$64*'Выручка'!BF33)</f>
        <v>94738.01376</v>
      </c>
      <c r="BG36" s="105">
        <f>('Переменные'!$C$64/2)*'Переменные'!$E$64*BG10+('Переменные'!$C$64*'Переменные'!$G$64*'Выручка'!BG33)</f>
        <v>91681.9488</v>
      </c>
      <c r="BH36" s="105">
        <f>('Переменные'!$C$64/2)*'Переменные'!$E$64*BH10+('Переменные'!$C$64*'Переменные'!$G$64*'Выручка'!BH33)</f>
        <v>95220.79536</v>
      </c>
      <c r="BI36" s="105">
        <f>('Переменные'!$C$64/2)*'Переменные'!$E$64*BI10+('Переменные'!$C$64*'Переменные'!$G$64*'Выручка'!BI33)</f>
        <v>92927.8368</v>
      </c>
      <c r="BJ36" s="105">
        <f>('Переменные'!$C$64/2)*'Переменные'!$E$64*BJ10+('Переменные'!$C$64*'Переменные'!$G$64*'Выручка'!BJ33)</f>
        <v>96218.544</v>
      </c>
      <c r="BK36" s="105">
        <f>('Переменные'!$C$64/2)*'Переменные'!$E$64*BK10+('Переменные'!$C$64*'Переменные'!$G$64*'Выручка'!BK33)</f>
        <v>96121.98768</v>
      </c>
      <c r="BL36" s="105">
        <f>('Переменные'!$C$64/2)*'Переменные'!$E$64*BL10+('Переменные'!$C$64*'Переменные'!$G$64*'Выручка'!BL33)</f>
        <v>92709.8064</v>
      </c>
      <c r="BM36" s="105">
        <f>('Переменные'!$C$64/2)*'Переменные'!$E$64*BM10+('Переменные'!$C$64*'Переменные'!$G$64*'Выручка'!BM33)</f>
        <v>95156.42448</v>
      </c>
      <c r="BN36" s="105">
        <f>('Переменные'!$C$64/2)*'Переменные'!$E$64*BN10+('Переменные'!$C$64*'Переменные'!$G$64*'Выручка'!BN33)</f>
        <v>92086.8624</v>
      </c>
      <c r="BO36" s="105">
        <f>('Переменные'!$C$64/2)*'Переменные'!$E$64*BO10+('Переменные'!$C$64*'Переменные'!$G$64*'Выручка'!BO33)</f>
        <v>95639.20608</v>
      </c>
      <c r="BP36" s="97">
        <f t="shared" ref="BP36:BP38" si="33">SUM(BD36:BO36)</f>
        <v>1123582.747</v>
      </c>
      <c r="BQ36" s="105">
        <f>('Переменные'!$C$64/2)*'Переменные'!$E$64*BQ10+('Переменные'!$C$64*'Переменные'!$G$64*'Выручка'!BQ33)</f>
        <v>95317.35168</v>
      </c>
      <c r="BR36" s="105">
        <f>('Переменные'!$C$64/2)*'Переменные'!$E$64*BR10+('Переменные'!$C$64*'Переменные'!$G$64*'Выручка'!BR33)</f>
        <v>85947.73824</v>
      </c>
      <c r="BS36" s="105">
        <f>('Переменные'!$C$64/2)*'Переменные'!$E$64*BS10+('Переменные'!$C$64*'Переменные'!$G$64*'Выручка'!BS33)</f>
        <v>94834.57008</v>
      </c>
      <c r="BT36" s="105">
        <f>('Переменные'!$C$64/2)*'Переменные'!$E$64*BT10+('Переменные'!$C$64*'Переменные'!$G$64*'Выручка'!BT33)</f>
        <v>91775.3904</v>
      </c>
      <c r="BU36" s="105">
        <f>('Переменные'!$C$64/2)*'Переменные'!$E$64*BU10+('Переменные'!$C$64*'Переменные'!$G$64*'Выручка'!BU33)</f>
        <v>95317.35168</v>
      </c>
      <c r="BV36" s="105">
        <f>('Переменные'!$C$64/2)*'Переменные'!$E$64*BV10+('Переменные'!$C$64*'Переменные'!$G$64*'Выручка'!BV33)</f>
        <v>93021.2784</v>
      </c>
      <c r="BW36" s="105">
        <f>('Переменные'!$C$64/2)*'Переменные'!$E$64*BW10+('Переменные'!$C$64*'Переменные'!$G$64*'Выручка'!BW33)</f>
        <v>96218.544</v>
      </c>
      <c r="BX36" s="105">
        <f>('Переменные'!$C$64/2)*'Переменные'!$E$64*BX10+('Переменные'!$C$64*'Переменные'!$G$64*'Выручка'!BX33)</f>
        <v>96218.544</v>
      </c>
      <c r="BY36" s="105">
        <f>('Переменные'!$C$64/2)*'Переменные'!$E$64*BY10+('Переменные'!$C$64*'Переменные'!$G$64*'Выручка'!BY33)</f>
        <v>92803.248</v>
      </c>
      <c r="BZ36" s="105">
        <f>('Переменные'!$C$64/2)*'Переменные'!$E$64*BZ10+('Переменные'!$C$64*'Переменные'!$G$64*'Выручка'!BZ33)</f>
        <v>95252.9808</v>
      </c>
      <c r="CA36" s="105">
        <f>('Переменные'!$C$64/2)*'Переменные'!$E$64*CA10+('Переменные'!$C$64*'Переменные'!$G$64*'Выручка'!CA33)</f>
        <v>92180.304</v>
      </c>
      <c r="CB36" s="105">
        <f>('Переменные'!$C$64/2)*'Переменные'!$E$64*CB10+('Переменные'!$C$64*'Переменные'!$G$64*'Выручка'!CB33)</f>
        <v>95735.7624</v>
      </c>
      <c r="CC36" s="97">
        <f t="shared" ref="CC36:CC38" si="34">SUM(BQ36:CB36)</f>
        <v>1124623.064</v>
      </c>
      <c r="CD36" s="105">
        <f>('Переменные'!$C$64/2)*'Переменные'!$E$64*CD10+('Переменные'!$C$64*'Переменные'!$G$64*'Выручка'!CD33)</f>
        <v>95413.908</v>
      </c>
      <c r="CE36" s="105">
        <f>('Переменные'!$C$64/2)*'Переменные'!$E$64*CE10+('Переменные'!$C$64*'Переменные'!$G$64*'Выручка'!CE33)</f>
        <v>86034.9504</v>
      </c>
      <c r="CF36" s="105">
        <f>('Переменные'!$C$64/2)*'Переменные'!$E$64*CF10+('Переменные'!$C$64*'Переменные'!$G$64*'Выручка'!CF33)</f>
        <v>94931.1264</v>
      </c>
      <c r="CG36" s="105">
        <f>('Переменные'!$C$64/2)*'Переменные'!$E$64*CG10+('Переменные'!$C$64*'Переменные'!$G$64*'Выручка'!CG33)</f>
        <v>91868.832</v>
      </c>
      <c r="CH36" s="105">
        <f>('Переменные'!$C$64/2)*'Переменные'!$E$64*CH10+('Переменные'!$C$64*'Переменные'!$G$64*'Выручка'!CH33)</f>
        <v>95413.908</v>
      </c>
      <c r="CI36" s="105">
        <f>('Переменные'!$C$64/2)*'Переменные'!$E$64*CI10+('Переменные'!$C$64*'Переменные'!$G$64*'Выручка'!CI33)</f>
        <v>93114.72</v>
      </c>
      <c r="CJ36" s="105">
        <f>('Переменные'!$C$64/2)*'Переменные'!$E$64*CJ10+('Переменные'!$C$64*'Переменные'!$G$64*'Выручка'!CJ33)</f>
        <v>96218.544</v>
      </c>
      <c r="CK36" s="105">
        <f>('Переменные'!$C$64/2)*'Переменные'!$E$64*CK10+('Переменные'!$C$64*'Переменные'!$G$64*'Выручка'!CK33)</f>
        <v>96218.544</v>
      </c>
      <c r="CL36" s="105">
        <f>('Переменные'!$C$64/2)*'Переменные'!$E$64*CL10+('Переменные'!$C$64*'Переменные'!$G$64*'Выручка'!CL33)</f>
        <v>92896.6896</v>
      </c>
      <c r="CM36" s="105">
        <f>('Переменные'!$C$64/2)*'Переменные'!$E$64*CM10+('Переменные'!$C$64*'Переменные'!$G$64*'Выручка'!CM33)</f>
        <v>95349.53712</v>
      </c>
      <c r="CN36" s="105">
        <f>('Переменные'!$C$64/2)*'Переменные'!$E$64*CN10+('Переменные'!$C$64*'Переменные'!$G$64*'Выручка'!CN33)</f>
        <v>92273.7456</v>
      </c>
      <c r="CO36" s="105">
        <f>('Переменные'!$C$64/2)*'Переменные'!$E$64*CO10+('Переменные'!$C$64*'Переменные'!$G$64*'Выручка'!CO33)</f>
        <v>95832.31872</v>
      </c>
      <c r="CP36" s="97">
        <f t="shared" ref="CP36:CP38" si="35">SUM(CD36:CO36)</f>
        <v>1125566.824</v>
      </c>
      <c r="CQ36" s="98"/>
      <c r="CR36" s="98"/>
      <c r="CS36" s="98"/>
      <c r="CT36" s="98"/>
    </row>
    <row r="37">
      <c r="A37" s="95"/>
      <c r="B37" s="106" t="s">
        <v>152</v>
      </c>
      <c r="C37" s="104"/>
      <c r="D37" s="107">
        <f>'Выручка'!D33*0.1</f>
        <v>0</v>
      </c>
      <c r="E37" s="107">
        <f>'Выручка'!E33*0.1</f>
        <v>0</v>
      </c>
      <c r="F37" s="107">
        <f>'Выручка'!F33*0.1</f>
        <v>0</v>
      </c>
      <c r="G37" s="107">
        <f>'Выручка'!G33*0.1</f>
        <v>0</v>
      </c>
      <c r="H37" s="107">
        <f>'Выручка'!H33*0.1</f>
        <v>0</v>
      </c>
      <c r="I37" s="107">
        <f>'Выручка'!I33*0.1</f>
        <v>0</v>
      </c>
      <c r="J37" s="107">
        <f>'Выручка'!J33*0.1</f>
        <v>70308</v>
      </c>
      <c r="K37" s="107">
        <f>'Выручка'!K33*0.1</f>
        <v>66402</v>
      </c>
      <c r="L37" s="107">
        <f>'Выручка'!L33*0.1</f>
        <v>56700</v>
      </c>
      <c r="M37" s="107">
        <f>'Выручка'!M33*0.1</f>
        <v>42966</v>
      </c>
      <c r="N37" s="107">
        <f>'Выручка'!N33*0.1</f>
        <v>41580</v>
      </c>
      <c r="O37" s="107">
        <f>'Выручка'!O33*0.1</f>
        <v>54684</v>
      </c>
      <c r="P37" s="97">
        <f t="shared" si="29"/>
        <v>332640</v>
      </c>
      <c r="Q37" s="107">
        <f>'Выручка'!Q33*0.1</f>
        <v>46872</v>
      </c>
      <c r="R37" s="107">
        <f>'Выручка'!R33*0.1</f>
        <v>38808</v>
      </c>
      <c r="S37" s="107">
        <f>'Выручка'!S33*0.1</f>
        <v>35154</v>
      </c>
      <c r="T37" s="107">
        <f>'Выручка'!T33*0.1</f>
        <v>34020</v>
      </c>
      <c r="U37" s="107">
        <f>'Выручка'!U33*0.1</f>
        <v>46872</v>
      </c>
      <c r="V37" s="107">
        <f>'Выручка'!V33*0.1</f>
        <v>64260</v>
      </c>
      <c r="W37" s="107">
        <f>'Выручка'!W33*0.1</f>
        <v>74831.148</v>
      </c>
      <c r="X37" s="107">
        <f>'Выручка'!X33*0.1</f>
        <v>70807.968</v>
      </c>
      <c r="Y37" s="107">
        <f>'Выручка'!Y33*0.1</f>
        <v>60737.04</v>
      </c>
      <c r="Z37" s="107">
        <f>'Выручка'!Z33*0.1</f>
        <v>46668.888</v>
      </c>
      <c r="AA37" s="107">
        <f>'Выручка'!AA33*0.1</f>
        <v>45163.44</v>
      </c>
      <c r="AB37" s="107">
        <f>'Выручка'!AB33*0.1</f>
        <v>58738.428</v>
      </c>
      <c r="AC37" s="97">
        <f t="shared" si="30"/>
        <v>622932.912</v>
      </c>
      <c r="AD37" s="107">
        <f>'Выручка'!AD33*0.1</f>
        <v>50692.068</v>
      </c>
      <c r="AE37" s="107">
        <f>'Выручка'!AE33*0.1</f>
        <v>42152.544</v>
      </c>
      <c r="AF37" s="107">
        <f>'Выручка'!AF33*0.1</f>
        <v>38622.528</v>
      </c>
      <c r="AG37" s="107">
        <f>'Выручка'!AG33*0.1</f>
        <v>37376.64</v>
      </c>
      <c r="AH37" s="107">
        <f>'Выручка'!AH33*0.1</f>
        <v>50692.068</v>
      </c>
      <c r="AI37" s="107">
        <f>'Выручка'!AI33*0.1</f>
        <v>68523.84</v>
      </c>
      <c r="AJ37" s="107">
        <f>'Выручка'!AJ33*0.1</f>
        <v>77245.056</v>
      </c>
      <c r="AK37" s="107">
        <f>'Выручка'!AK33*0.1</f>
        <v>73221.876</v>
      </c>
      <c r="AL37" s="107">
        <f>'Выручка'!AL33*0.1</f>
        <v>63073.08</v>
      </c>
      <c r="AM37" s="107">
        <f>'Выручка'!AM33*0.1</f>
        <v>49082.796</v>
      </c>
      <c r="AN37" s="107">
        <f>'Выручка'!AN33*0.1</f>
        <v>47499.48</v>
      </c>
      <c r="AO37" s="107">
        <f>'Выручка'!AO33*0.1</f>
        <v>61152.336</v>
      </c>
      <c r="AP37" s="97">
        <f t="shared" si="31"/>
        <v>659334.312</v>
      </c>
      <c r="AQ37" s="107">
        <f>'Выручка'!AQ33*0.1</f>
        <v>53105.976</v>
      </c>
      <c r="AR37" s="107">
        <f>'Выручка'!AR33*0.1</f>
        <v>44332.848</v>
      </c>
      <c r="AS37" s="107">
        <f>'Выручка'!AS33*0.1</f>
        <v>41036.436</v>
      </c>
      <c r="AT37" s="107">
        <f>'Выручка'!AT33*0.1</f>
        <v>39712.68</v>
      </c>
      <c r="AU37" s="107">
        <f>'Выручка'!AU33*0.1</f>
        <v>53105.976</v>
      </c>
      <c r="AV37" s="107">
        <f>'Выручка'!AV33*0.1</f>
        <v>70859.88</v>
      </c>
      <c r="AW37" s="107">
        <f>'Выручка'!AW33*0.1</f>
        <v>79658.964</v>
      </c>
      <c r="AX37" s="107">
        <f>'Выручка'!AX33*0.1</f>
        <v>75635.784</v>
      </c>
      <c r="AY37" s="107">
        <f>'Выручка'!AY33*0.1</f>
        <v>65409.12</v>
      </c>
      <c r="AZ37" s="107">
        <f>'Выручка'!AZ33*0.1</f>
        <v>51496.704</v>
      </c>
      <c r="BA37" s="107">
        <f>'Выручка'!BA33*0.1</f>
        <v>49835.52</v>
      </c>
      <c r="BB37" s="107">
        <f>'Выручка'!BB33*0.1</f>
        <v>63566.244</v>
      </c>
      <c r="BC37" s="97">
        <f t="shared" si="32"/>
        <v>687756.132</v>
      </c>
      <c r="BD37" s="107">
        <f>'Выручка'!BD33*0.1</f>
        <v>55519.884</v>
      </c>
      <c r="BE37" s="107">
        <f>'Выручка'!BE33*0.1</f>
        <v>46513.152</v>
      </c>
      <c r="BF37" s="107">
        <f>'Выручка'!BF33*0.1</f>
        <v>43450.344</v>
      </c>
      <c r="BG37" s="107">
        <f>'Выручка'!BG33*0.1</f>
        <v>42048.72</v>
      </c>
      <c r="BH37" s="107">
        <f>'Выручка'!BH33*0.1</f>
        <v>55519.884</v>
      </c>
      <c r="BI37" s="107">
        <f>'Выручка'!BI33*0.1</f>
        <v>73195.92</v>
      </c>
      <c r="BJ37" s="107">
        <f>'Выручка'!BJ33*0.1</f>
        <v>80463.6</v>
      </c>
      <c r="BK37" s="107">
        <f>'Выручка'!BK33*0.1</f>
        <v>78049.692</v>
      </c>
      <c r="BL37" s="107">
        <f>'Выручка'!BL33*0.1</f>
        <v>67745.16</v>
      </c>
      <c r="BM37" s="107">
        <f>'Выручка'!BM33*0.1</f>
        <v>53910.612</v>
      </c>
      <c r="BN37" s="107">
        <f>'Выручка'!BN33*0.1</f>
        <v>52171.56</v>
      </c>
      <c r="BO37" s="107">
        <f>'Выручка'!BO33*0.1</f>
        <v>65980.152</v>
      </c>
      <c r="BP37" s="97">
        <f t="shared" si="33"/>
        <v>714568.68</v>
      </c>
      <c r="BQ37" s="107">
        <f>'Выручка'!BQ33*0.1</f>
        <v>57933.792</v>
      </c>
      <c r="BR37" s="107">
        <f>'Выручка'!BR33*0.1</f>
        <v>48693.456</v>
      </c>
      <c r="BS37" s="107">
        <f>'Выручка'!BS33*0.1</f>
        <v>45864.252</v>
      </c>
      <c r="BT37" s="107">
        <f>'Выручка'!BT33*0.1</f>
        <v>44384.76</v>
      </c>
      <c r="BU37" s="107">
        <f>'Выручка'!BU33*0.1</f>
        <v>57933.792</v>
      </c>
      <c r="BV37" s="107">
        <f>'Выручка'!BV33*0.1</f>
        <v>75531.96</v>
      </c>
      <c r="BW37" s="107">
        <f>'Выручка'!BW33*0.1</f>
        <v>80463.6</v>
      </c>
      <c r="BX37" s="107">
        <f>'Выручка'!BX33*0.1</f>
        <v>80463.6</v>
      </c>
      <c r="BY37" s="107">
        <f>'Выручка'!BY33*0.1</f>
        <v>70081.2</v>
      </c>
      <c r="BZ37" s="107">
        <f>'Выручка'!BZ33*0.1</f>
        <v>56324.52</v>
      </c>
      <c r="CA37" s="107">
        <f>'Выручка'!CA33*0.1</f>
        <v>54507.6</v>
      </c>
      <c r="CB37" s="107">
        <f>'Выручка'!CB33*0.1</f>
        <v>68394.06</v>
      </c>
      <c r="CC37" s="97">
        <f t="shared" si="34"/>
        <v>740576.592</v>
      </c>
      <c r="CD37" s="107">
        <f>'Выручка'!CD33*0.1</f>
        <v>60347.7</v>
      </c>
      <c r="CE37" s="107">
        <f>'Выручка'!CE33*0.1</f>
        <v>50873.76</v>
      </c>
      <c r="CF37" s="107">
        <f>'Выручка'!CF33*0.1</f>
        <v>48278.16</v>
      </c>
      <c r="CG37" s="107">
        <f>'Выручка'!CG33*0.1</f>
        <v>46720.8</v>
      </c>
      <c r="CH37" s="107">
        <f>'Выручка'!CH33*0.1</f>
        <v>60347.7</v>
      </c>
      <c r="CI37" s="107">
        <f>'Выручка'!CI33*0.1</f>
        <v>77868</v>
      </c>
      <c r="CJ37" s="107">
        <f>'Выручка'!CJ33*0.1</f>
        <v>80463.6</v>
      </c>
      <c r="CK37" s="107">
        <f>'Выручка'!CK33*0.1</f>
        <v>80463.6</v>
      </c>
      <c r="CL37" s="107">
        <f>'Выручка'!CL33*0.1</f>
        <v>72417.24</v>
      </c>
      <c r="CM37" s="107">
        <f>'Выручка'!CM33*0.1</f>
        <v>58738.428</v>
      </c>
      <c r="CN37" s="107">
        <f>'Выручка'!CN33*0.1</f>
        <v>56843.64</v>
      </c>
      <c r="CO37" s="107">
        <f>'Выручка'!CO33*0.1</f>
        <v>70807.968</v>
      </c>
      <c r="CP37" s="97">
        <f t="shared" si="35"/>
        <v>764170.596</v>
      </c>
      <c r="CQ37" s="98"/>
      <c r="CR37" s="98"/>
      <c r="CS37" s="98"/>
      <c r="CT37" s="98"/>
    </row>
    <row r="38">
      <c r="A38" s="100"/>
      <c r="B38" s="108" t="s">
        <v>43</v>
      </c>
      <c r="C38" s="104"/>
      <c r="D38" s="107">
        <f t="shared" ref="D38:O38" si="36">SUM(D36:D37)</f>
        <v>0</v>
      </c>
      <c r="E38" s="107">
        <f t="shared" si="36"/>
        <v>0</v>
      </c>
      <c r="F38" s="107">
        <f t="shared" si="36"/>
        <v>0</v>
      </c>
      <c r="G38" s="107">
        <f t="shared" si="36"/>
        <v>0</v>
      </c>
      <c r="H38" s="107">
        <f t="shared" si="36"/>
        <v>0</v>
      </c>
      <c r="I38" s="107">
        <f t="shared" si="36"/>
        <v>0</v>
      </c>
      <c r="J38" s="107">
        <f t="shared" si="36"/>
        <v>166120.32</v>
      </c>
      <c r="K38" s="107">
        <f t="shared" si="36"/>
        <v>162058.08</v>
      </c>
      <c r="L38" s="107">
        <f t="shared" si="36"/>
        <v>148968</v>
      </c>
      <c r="M38" s="107">
        <f t="shared" si="36"/>
        <v>137684.64</v>
      </c>
      <c r="N38" s="107">
        <f t="shared" si="36"/>
        <v>133243.2</v>
      </c>
      <c r="O38" s="107">
        <f t="shared" si="36"/>
        <v>149871.36</v>
      </c>
      <c r="P38" s="97">
        <f t="shared" si="29"/>
        <v>897945.6</v>
      </c>
      <c r="Q38" s="107">
        <f t="shared" ref="Q38:AB38" si="37">SUM(Q36:Q37)</f>
        <v>141746.88</v>
      </c>
      <c r="R38" s="107">
        <f t="shared" si="37"/>
        <v>124360.32</v>
      </c>
      <c r="S38" s="107">
        <f t="shared" si="37"/>
        <v>129560.16</v>
      </c>
      <c r="T38" s="107">
        <f t="shared" si="37"/>
        <v>125380.8</v>
      </c>
      <c r="U38" s="107">
        <f t="shared" si="37"/>
        <v>141746.88</v>
      </c>
      <c r="V38" s="107">
        <f t="shared" si="37"/>
        <v>156830.4</v>
      </c>
      <c r="W38" s="107">
        <f t="shared" si="37"/>
        <v>170824.3939</v>
      </c>
      <c r="X38" s="107">
        <f t="shared" si="37"/>
        <v>166640.2867</v>
      </c>
      <c r="Y38" s="107">
        <f t="shared" si="37"/>
        <v>153166.5216</v>
      </c>
      <c r="Z38" s="107">
        <f t="shared" si="37"/>
        <v>141535.6435</v>
      </c>
      <c r="AA38" s="107">
        <f t="shared" si="37"/>
        <v>136969.9776</v>
      </c>
      <c r="AB38" s="107">
        <f t="shared" si="37"/>
        <v>154087.9651</v>
      </c>
      <c r="AC38" s="97">
        <f t="shared" si="30"/>
        <v>1742850.228</v>
      </c>
      <c r="AD38" s="107">
        <f t="shared" ref="AD38:AO38" si="38">SUM(AD36:AD37)</f>
        <v>145719.7507</v>
      </c>
      <c r="AE38" s="107">
        <f t="shared" si="38"/>
        <v>127838.6458</v>
      </c>
      <c r="AF38" s="107">
        <f t="shared" si="38"/>
        <v>133167.4291</v>
      </c>
      <c r="AG38" s="107">
        <f t="shared" si="38"/>
        <v>128871.7056</v>
      </c>
      <c r="AH38" s="107">
        <f t="shared" si="38"/>
        <v>145719.7507</v>
      </c>
      <c r="AI38" s="107">
        <f t="shared" si="38"/>
        <v>161264.7936</v>
      </c>
      <c r="AJ38" s="107">
        <f t="shared" si="38"/>
        <v>173334.8582</v>
      </c>
      <c r="AK38" s="107">
        <f t="shared" si="38"/>
        <v>169150.751</v>
      </c>
      <c r="AL38" s="107">
        <f t="shared" si="38"/>
        <v>155596.0032</v>
      </c>
      <c r="AM38" s="107">
        <f t="shared" si="38"/>
        <v>144046.1078</v>
      </c>
      <c r="AN38" s="107">
        <f t="shared" si="38"/>
        <v>139399.4592</v>
      </c>
      <c r="AO38" s="107">
        <f t="shared" si="38"/>
        <v>156598.4294</v>
      </c>
      <c r="AP38" s="97">
        <f t="shared" si="31"/>
        <v>1780707.684</v>
      </c>
      <c r="AQ38" s="107">
        <f t="shared" ref="AQ38:BB38" si="39">SUM(AQ36:AQ37)</f>
        <v>148230.215</v>
      </c>
      <c r="AR38" s="107">
        <f t="shared" si="39"/>
        <v>130106.1619</v>
      </c>
      <c r="AS38" s="107">
        <f t="shared" si="39"/>
        <v>135677.8934</v>
      </c>
      <c r="AT38" s="107">
        <f t="shared" si="39"/>
        <v>131301.1872</v>
      </c>
      <c r="AU38" s="107">
        <f t="shared" si="39"/>
        <v>148230.215</v>
      </c>
      <c r="AV38" s="107">
        <f t="shared" si="39"/>
        <v>163694.2752</v>
      </c>
      <c r="AW38" s="107">
        <f t="shared" si="39"/>
        <v>175845.3226</v>
      </c>
      <c r="AX38" s="107">
        <f t="shared" si="39"/>
        <v>171661.2154</v>
      </c>
      <c r="AY38" s="107">
        <f t="shared" si="39"/>
        <v>158025.4848</v>
      </c>
      <c r="AZ38" s="107">
        <f t="shared" si="39"/>
        <v>146556.5722</v>
      </c>
      <c r="BA38" s="107">
        <f t="shared" si="39"/>
        <v>141828.9408</v>
      </c>
      <c r="BB38" s="107">
        <f t="shared" si="39"/>
        <v>159108.8938</v>
      </c>
      <c r="BC38" s="97">
        <f t="shared" si="32"/>
        <v>1810266.377</v>
      </c>
      <c r="BD38" s="107">
        <f t="shared" ref="BD38:BO38" si="40">SUM(BD36:BD37)</f>
        <v>150740.6794</v>
      </c>
      <c r="BE38" s="107">
        <f t="shared" si="40"/>
        <v>132373.6781</v>
      </c>
      <c r="BF38" s="107">
        <f t="shared" si="40"/>
        <v>138188.3578</v>
      </c>
      <c r="BG38" s="107">
        <f t="shared" si="40"/>
        <v>133730.6688</v>
      </c>
      <c r="BH38" s="107">
        <f t="shared" si="40"/>
        <v>150740.6794</v>
      </c>
      <c r="BI38" s="107">
        <f t="shared" si="40"/>
        <v>166123.7568</v>
      </c>
      <c r="BJ38" s="107">
        <f t="shared" si="40"/>
        <v>176682.144</v>
      </c>
      <c r="BK38" s="107">
        <f t="shared" si="40"/>
        <v>174171.6797</v>
      </c>
      <c r="BL38" s="107">
        <f t="shared" si="40"/>
        <v>160454.9664</v>
      </c>
      <c r="BM38" s="107">
        <f t="shared" si="40"/>
        <v>149067.0365</v>
      </c>
      <c r="BN38" s="107">
        <f t="shared" si="40"/>
        <v>144258.4224</v>
      </c>
      <c r="BO38" s="107">
        <f t="shared" si="40"/>
        <v>161619.3581</v>
      </c>
      <c r="BP38" s="97">
        <f t="shared" si="33"/>
        <v>1838151.427</v>
      </c>
      <c r="BQ38" s="107">
        <f t="shared" ref="BQ38:CB38" si="41">SUM(BQ36:BQ37)</f>
        <v>153251.1437</v>
      </c>
      <c r="BR38" s="107">
        <f t="shared" si="41"/>
        <v>134641.1942</v>
      </c>
      <c r="BS38" s="107">
        <f t="shared" si="41"/>
        <v>140698.8221</v>
      </c>
      <c r="BT38" s="107">
        <f t="shared" si="41"/>
        <v>136160.1504</v>
      </c>
      <c r="BU38" s="107">
        <f t="shared" si="41"/>
        <v>153251.1437</v>
      </c>
      <c r="BV38" s="107">
        <f t="shared" si="41"/>
        <v>168553.2384</v>
      </c>
      <c r="BW38" s="107">
        <f t="shared" si="41"/>
        <v>176682.144</v>
      </c>
      <c r="BX38" s="107">
        <f t="shared" si="41"/>
        <v>176682.144</v>
      </c>
      <c r="BY38" s="107">
        <f t="shared" si="41"/>
        <v>162884.448</v>
      </c>
      <c r="BZ38" s="107">
        <f t="shared" si="41"/>
        <v>151577.5008</v>
      </c>
      <c r="CA38" s="107">
        <f t="shared" si="41"/>
        <v>146687.904</v>
      </c>
      <c r="CB38" s="107">
        <f t="shared" si="41"/>
        <v>164129.8224</v>
      </c>
      <c r="CC38" s="97">
        <f t="shared" si="34"/>
        <v>1865199.656</v>
      </c>
      <c r="CD38" s="107">
        <f t="shared" ref="CD38:CO38" si="42">SUM(CD36:CD37)</f>
        <v>155761.608</v>
      </c>
      <c r="CE38" s="107">
        <f t="shared" si="42"/>
        <v>136908.7104</v>
      </c>
      <c r="CF38" s="107">
        <f t="shared" si="42"/>
        <v>143209.2864</v>
      </c>
      <c r="CG38" s="107">
        <f t="shared" si="42"/>
        <v>138589.632</v>
      </c>
      <c r="CH38" s="107">
        <f t="shared" si="42"/>
        <v>155761.608</v>
      </c>
      <c r="CI38" s="107">
        <f t="shared" si="42"/>
        <v>170982.72</v>
      </c>
      <c r="CJ38" s="107">
        <f t="shared" si="42"/>
        <v>176682.144</v>
      </c>
      <c r="CK38" s="107">
        <f t="shared" si="42"/>
        <v>176682.144</v>
      </c>
      <c r="CL38" s="107">
        <f t="shared" si="42"/>
        <v>165313.9296</v>
      </c>
      <c r="CM38" s="107">
        <f t="shared" si="42"/>
        <v>154087.9651</v>
      </c>
      <c r="CN38" s="107">
        <f t="shared" si="42"/>
        <v>149117.3856</v>
      </c>
      <c r="CO38" s="107">
        <f t="shared" si="42"/>
        <v>166640.2867</v>
      </c>
      <c r="CP38" s="97">
        <f t="shared" si="35"/>
        <v>1889737.42</v>
      </c>
      <c r="CQ38" s="98"/>
      <c r="CR38" s="98"/>
      <c r="CS38" s="98"/>
      <c r="CT38" s="98"/>
    </row>
    <row r="39" ht="11.25" customHeight="1">
      <c r="A39" s="95"/>
      <c r="B39" s="95"/>
      <c r="C39" s="84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8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8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8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8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8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8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8"/>
      <c r="CQ39" s="98"/>
      <c r="CR39" s="98"/>
      <c r="CS39" s="98"/>
      <c r="CT39" s="98"/>
    </row>
    <row r="40">
      <c r="A40" s="70"/>
      <c r="B40" s="70" t="s">
        <v>153</v>
      </c>
      <c r="C40" s="84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8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8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8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8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8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8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8"/>
      <c r="CQ40" s="98"/>
      <c r="CR40" s="98"/>
      <c r="CS40" s="98"/>
      <c r="CT40" s="98"/>
    </row>
    <row r="41" ht="11.25" customHeight="1">
      <c r="A41" s="95"/>
      <c r="B41" s="95"/>
      <c r="C41" s="84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8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8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8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8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8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8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8"/>
      <c r="CQ41" s="98"/>
      <c r="CR41" s="98"/>
      <c r="CS41" s="98"/>
      <c r="CT41" s="98"/>
    </row>
    <row r="42" ht="15.75" customHeight="1">
      <c r="A42" s="109"/>
      <c r="B42" s="110" t="s">
        <v>109</v>
      </c>
      <c r="C42" s="84"/>
      <c r="D42" s="102">
        <v>0.0</v>
      </c>
      <c r="E42" s="102">
        <v>0.0</v>
      </c>
      <c r="F42" s="102">
        <v>0.0</v>
      </c>
      <c r="G42" s="102">
        <v>0.0</v>
      </c>
      <c r="H42" s="102">
        <v>0.0</v>
      </c>
      <c r="I42" s="102">
        <v>0.0</v>
      </c>
      <c r="J42" s="96">
        <f>('Переменные'!$C$70/2*'Переменные'!$E$70*J10)+('Переменные'!$C$70*'Переменные'!$G$70*'Выручка'!J34)</f>
        <v>109906.16</v>
      </c>
      <c r="K42" s="96">
        <f>('Переменные'!$C$70/2*'Переменные'!$E$70*K10)+('Переменные'!$C$70*'Переменные'!$G$70*'Выручка'!K34)</f>
        <v>109828.04</v>
      </c>
      <c r="L42" s="96">
        <f>('Переменные'!$C$70/2*'Переменные'!$E$70*L10)+('Переменные'!$C$70*'Переменные'!$G$70*'Выручка'!L34)</f>
        <v>106134</v>
      </c>
      <c r="M42" s="96">
        <f>('Переменные'!$C$70/2*'Переменные'!$E$70*M10)+('Переменные'!$C$70*'Переменные'!$G$70*'Выручка'!M34)</f>
        <v>109359.32</v>
      </c>
      <c r="N42" s="96">
        <f>('Переменные'!$C$70/2*'Переменные'!$E$70*N10)+('Переменные'!$C$70*'Переменные'!$G$70*'Выручка'!N34)</f>
        <v>105831.6</v>
      </c>
      <c r="O42" s="96">
        <f>('Переменные'!$C$70/2*'Переменные'!$E$70*O10)+('Переменные'!$C$70*'Переменные'!$G$70*'Выручка'!O34)</f>
        <v>109593.68</v>
      </c>
      <c r="P42" s="97">
        <f t="shared" ref="P42:P44" si="43">SUM(D42:O42)</f>
        <v>650652.8</v>
      </c>
      <c r="Q42" s="96">
        <f>('Переменные'!$C$70/2*'Переменные'!$E$70*Q10)+('Переменные'!$C$70*'Переменные'!$G$70*'Выручка'!Q34)</f>
        <v>109437.44</v>
      </c>
      <c r="R42" s="96">
        <f>('Переменные'!$C$70/2*'Переменные'!$E$70*R10)+('Переменные'!$C$70*'Переменные'!$G$70*'Выручка'!R34)</f>
        <v>98776.16</v>
      </c>
      <c r="S42" s="96">
        <f>('Переменные'!$C$70/2*'Переменные'!$E$70*S10)+('Переменные'!$C$70*'Переменные'!$G$70*'Выручка'!S34)</f>
        <v>109203.08</v>
      </c>
      <c r="T42" s="96">
        <f>('Переменные'!$C$70/2*'Переменные'!$E$70*T10)+('Переменные'!$C$70*'Переменные'!$G$70*'Выручка'!T34)</f>
        <v>105680.4</v>
      </c>
      <c r="U42" s="96">
        <f>('Переменные'!$C$70/2*'Переменные'!$E$70*U10)+('Переменные'!$C$70*'Переменные'!$G$70*'Выручка'!U34)</f>
        <v>109437.44</v>
      </c>
      <c r="V42" s="96">
        <f>('Переменные'!$C$70/2*'Переменные'!$E$70*V10)+('Переменные'!$C$70*'Переменные'!$G$70*'Выручка'!V34)</f>
        <v>106285.2</v>
      </c>
      <c r="W42" s="96">
        <f>('Переменные'!$C$70/2*'Переменные'!$E$70*W10)+('Переменные'!$C$70*'Переменные'!$G$70*'Выручка'!W34)</f>
        <v>109996.623</v>
      </c>
      <c r="X42" s="96">
        <f>('Переменные'!$C$70/2*'Переменные'!$E$70*X10)+('Переменные'!$C$70*'Переменные'!$G$70*'Выручка'!X34)</f>
        <v>109916.1594</v>
      </c>
      <c r="Y42" s="96">
        <f>('Переменные'!$C$70/2*'Переменные'!$E$70*Y10)+('Переменные'!$C$70*'Переменные'!$G$70*'Выручка'!Y34)</f>
        <v>106214.7408</v>
      </c>
      <c r="Z42" s="96">
        <f>('Переменные'!$C$70/2*'Переменные'!$E$70*Z10)+('Переменные'!$C$70*'Переменные'!$G$70*'Выручка'!Z34)</f>
        <v>109433.3778</v>
      </c>
      <c r="AA42" s="96">
        <f>('Переменные'!$C$70/2*'Переменные'!$E$70*AA10)+('Переменные'!$C$70*'Переменные'!$G$70*'Выручка'!AA34)</f>
        <v>105903.2688</v>
      </c>
      <c r="AB42" s="96">
        <f>('Переменные'!$C$70/2*'Переменные'!$E$70*AB10)+('Переменные'!$C$70*'Переменные'!$G$70*'Выручка'!AB34)</f>
        <v>109674.7686</v>
      </c>
      <c r="AC42" s="97">
        <f t="shared" ref="AC42:AC44" si="44">SUM(Q42:AB42)</f>
        <v>1289958.658</v>
      </c>
      <c r="AD42" s="96">
        <f>('Переменные'!$C$70/2*'Переменные'!$E$70*AD10)+('Переменные'!$C$70*'Переменные'!$G$70*'Выручка'!AD34)</f>
        <v>109513.8414</v>
      </c>
      <c r="AE42" s="96">
        <f>('Переменные'!$C$70/2*'Переменные'!$E$70*AE10)+('Переменные'!$C$70*'Переменные'!$G$70*'Выручка'!AE34)</f>
        <v>98843.05088</v>
      </c>
      <c r="AF42" s="96">
        <f>('Переменные'!$C$70/2*'Переменные'!$E$70*AF10)+('Переменные'!$C$70*'Переменные'!$G$70*'Выручка'!AF34)</f>
        <v>109272.4506</v>
      </c>
      <c r="AG42" s="96">
        <f>('Переменные'!$C$70/2*'Переменные'!$E$70*AG10)+('Переменные'!$C$70*'Переменные'!$G$70*'Выручка'!AG34)</f>
        <v>105747.5328</v>
      </c>
      <c r="AH42" s="96">
        <f>('Переменные'!$C$70/2*'Переменные'!$E$70*AH10)+('Переменные'!$C$70*'Переменные'!$G$70*'Выручка'!AH34)</f>
        <v>109513.8414</v>
      </c>
      <c r="AI42" s="96">
        <f>('Переменные'!$C$70/2*'Переменные'!$E$70*AI10)+('Переменные'!$C$70*'Переменные'!$G$70*'Выручка'!AI34)</f>
        <v>106370.4768</v>
      </c>
      <c r="AJ42" s="96">
        <f>('Переменные'!$C$70/2*'Переменные'!$E$70*AJ10)+('Переменные'!$C$70*'Переменные'!$G$70*'Выручка'!AJ34)</f>
        <v>110044.9011</v>
      </c>
      <c r="AK42" s="96">
        <f>('Переменные'!$C$70/2*'Переменные'!$E$70*AK10)+('Переменные'!$C$70*'Переменные'!$G$70*'Выручка'!AK34)</f>
        <v>109964.4375</v>
      </c>
      <c r="AL42" s="96">
        <f>('Переменные'!$C$70/2*'Переменные'!$E$70*AL10)+('Переменные'!$C$70*'Переменные'!$G$70*'Выручка'!AL34)</f>
        <v>106261.4616</v>
      </c>
      <c r="AM42" s="96">
        <f>('Переменные'!$C$70/2*'Переменные'!$E$70*AM10)+('Переменные'!$C$70*'Переменные'!$G$70*'Выручка'!AM34)</f>
        <v>109481.6559</v>
      </c>
      <c r="AN42" s="96">
        <f>('Переменные'!$C$70/2*'Переменные'!$E$70*AN10)+('Переменные'!$C$70*'Переменные'!$G$70*'Выручка'!AN34)</f>
        <v>105949.9896</v>
      </c>
      <c r="AO42" s="96">
        <f>('Переменные'!$C$70/2*'Переменные'!$E$70*AO10)+('Переменные'!$C$70*'Переменные'!$G$70*'Выручка'!AO34)</f>
        <v>109723.0467</v>
      </c>
      <c r="AP42" s="97">
        <f t="shared" ref="AP42:AP44" si="45">SUM(AD42:AO42)</f>
        <v>1290686.686</v>
      </c>
      <c r="AQ42" s="96">
        <f>('Переменные'!$C$70/2*'Переменные'!$E$70*AQ10)+('Переменные'!$C$70*'Переменные'!$G$70*'Выручка'!AQ34)</f>
        <v>109562.1195</v>
      </c>
      <c r="AR42" s="96">
        <f>('Переменные'!$C$70/2*'Переменные'!$E$70*AR10)+('Переменные'!$C$70*'Переменные'!$G$70*'Выручка'!AR34)</f>
        <v>98886.65696</v>
      </c>
      <c r="AS42" s="96">
        <f>('Переменные'!$C$70/2*'Переменные'!$E$70*AS10)+('Переменные'!$C$70*'Переменные'!$G$70*'Выручка'!AS34)</f>
        <v>109320.7287</v>
      </c>
      <c r="AT42" s="96">
        <f>('Переменные'!$C$70/2*'Переменные'!$E$70*AT10)+('Переменные'!$C$70*'Переменные'!$G$70*'Выручка'!AT34)</f>
        <v>105794.2536</v>
      </c>
      <c r="AU42" s="96">
        <f>('Переменные'!$C$70/2*'Переменные'!$E$70*AU10)+('Переменные'!$C$70*'Переменные'!$G$70*'Выручка'!AU34)</f>
        <v>109562.1195</v>
      </c>
      <c r="AV42" s="96">
        <f>('Переменные'!$C$70/2*'Переменные'!$E$70*AV10)+('Переменные'!$C$70*'Переменные'!$G$70*'Выручка'!AV34)</f>
        <v>106417.1976</v>
      </c>
      <c r="AW42" s="96">
        <f>('Переменные'!$C$70/2*'Переменные'!$E$70*AW10)+('Переменные'!$C$70*'Переменные'!$G$70*'Выручка'!AW34)</f>
        <v>110093.1793</v>
      </c>
      <c r="AX42" s="96">
        <f>('Переменные'!$C$70/2*'Переменные'!$E$70*AX10)+('Переменные'!$C$70*'Переменные'!$G$70*'Выручка'!AX34)</f>
        <v>110012.7157</v>
      </c>
      <c r="AY42" s="96">
        <f>('Переменные'!$C$70/2*'Переменные'!$E$70*AY10)+('Переменные'!$C$70*'Переменные'!$G$70*'Выручка'!AY34)</f>
        <v>106308.1824</v>
      </c>
      <c r="AZ42" s="96">
        <f>('Переменные'!$C$70/2*'Переменные'!$E$70*AZ10)+('Переменные'!$C$70*'Переменные'!$G$70*'Выручка'!AZ34)</f>
        <v>109529.9341</v>
      </c>
      <c r="BA42" s="96">
        <f>('Переменные'!$C$70/2*'Переменные'!$E$70*BA10)+('Переменные'!$C$70*'Переменные'!$G$70*'Выручка'!BA34)</f>
        <v>105996.7104</v>
      </c>
      <c r="BB42" s="96">
        <f>('Переменные'!$C$70/2*'Переменные'!$E$70*BB10)+('Переменные'!$C$70*'Переменные'!$G$70*'Выручка'!BB34)</f>
        <v>109771.3249</v>
      </c>
      <c r="BC42" s="97">
        <f t="shared" ref="BC42:BC44" si="46">SUM(AQ42:BB42)</f>
        <v>1291255.123</v>
      </c>
      <c r="BD42" s="96">
        <f>('Переменные'!$C$70/2*'Переменные'!$E$70*BD10)+('Переменные'!$C$70*'Переменные'!$G$70*'Выручка'!BD34)</f>
        <v>109610.3977</v>
      </c>
      <c r="BE42" s="96">
        <f>('Переменные'!$C$70/2*'Переменные'!$E$70*BE10)+('Переменные'!$C$70*'Переменные'!$G$70*'Выручка'!BE34)</f>
        <v>98930.26304</v>
      </c>
      <c r="BF42" s="96">
        <f>('Переменные'!$C$70/2*'Переменные'!$E$70*BF10)+('Переменные'!$C$70*'Переменные'!$G$70*'Выручка'!BF34)</f>
        <v>109369.0069</v>
      </c>
      <c r="BG42" s="96">
        <f>('Переменные'!$C$70/2*'Переменные'!$E$70*BG10)+('Переменные'!$C$70*'Переменные'!$G$70*'Выручка'!BG34)</f>
        <v>105840.9744</v>
      </c>
      <c r="BH42" s="96">
        <f>('Переменные'!$C$70/2*'Переменные'!$E$70*BH10)+('Переменные'!$C$70*'Переменные'!$G$70*'Выручка'!BH34)</f>
        <v>109610.3977</v>
      </c>
      <c r="BI42" s="96">
        <f>('Переменные'!$C$70/2*'Переменные'!$E$70*BI10)+('Переменные'!$C$70*'Переменные'!$G$70*'Выручка'!BI34)</f>
        <v>106463.9184</v>
      </c>
      <c r="BJ42" s="96">
        <f>('Переменные'!$C$70/2*'Переменные'!$E$70*BJ10)+('Переменные'!$C$70*'Переменные'!$G$70*'Выручка'!BJ34)</f>
        <v>110109.272</v>
      </c>
      <c r="BK42" s="96">
        <f>('Переменные'!$C$70/2*'Переменные'!$E$70*BK10)+('Переменные'!$C$70*'Переменные'!$G$70*'Выручка'!BK34)</f>
        <v>110060.9938</v>
      </c>
      <c r="BL42" s="96">
        <f>('Переменные'!$C$70/2*'Переменные'!$E$70*BL10)+('Переменные'!$C$70*'Переменные'!$G$70*'Выручка'!BL34)</f>
        <v>106354.9032</v>
      </c>
      <c r="BM42" s="96">
        <f>('Переменные'!$C$70/2*'Переменные'!$E$70*BM10)+('Переменные'!$C$70*'Переменные'!$G$70*'Выручка'!BM34)</f>
        <v>109578.2122</v>
      </c>
      <c r="BN42" s="96">
        <f>('Переменные'!$C$70/2*'Переменные'!$E$70*BN10)+('Переменные'!$C$70*'Переменные'!$G$70*'Выручка'!BN34)</f>
        <v>106043.4312</v>
      </c>
      <c r="BO42" s="96">
        <f>('Переменные'!$C$70/2*'Переменные'!$E$70*BO10)+('Переменные'!$C$70*'Переменные'!$G$70*'Выручка'!BO34)</f>
        <v>109819.603</v>
      </c>
      <c r="BP42" s="97">
        <f t="shared" ref="BP42:BP44" si="47">SUM(BD42:BO42)</f>
        <v>1291791.374</v>
      </c>
      <c r="BQ42" s="96">
        <f>('Переменные'!$C$70/2*'Переменные'!$E$70*BQ10)+('Переменные'!$C$70*'Переменные'!$G$70*'Выручка'!BQ34)</f>
        <v>109658.6758</v>
      </c>
      <c r="BR42" s="96">
        <f>('Переменные'!$C$70/2*'Переменные'!$E$70*BR10)+('Переменные'!$C$70*'Переменные'!$G$70*'Выручка'!BR34)</f>
        <v>98973.86912</v>
      </c>
      <c r="BS42" s="96">
        <f>('Переменные'!$C$70/2*'Переменные'!$E$70*BS10)+('Переменные'!$C$70*'Переменные'!$G$70*'Выручка'!BS34)</f>
        <v>109417.285</v>
      </c>
      <c r="BT42" s="96">
        <f>('Переменные'!$C$70/2*'Переменные'!$E$70*BT10)+('Переменные'!$C$70*'Переменные'!$G$70*'Выручка'!BT34)</f>
        <v>105887.6952</v>
      </c>
      <c r="BU42" s="96">
        <f>('Переменные'!$C$70/2*'Переменные'!$E$70*BU10)+('Переменные'!$C$70*'Переменные'!$G$70*'Выручка'!BU34)</f>
        <v>109658.6758</v>
      </c>
      <c r="BV42" s="96">
        <f>('Переменные'!$C$70/2*'Переменные'!$E$70*BV10)+('Переменные'!$C$70*'Переменные'!$G$70*'Выручка'!BV34)</f>
        <v>106510.6392</v>
      </c>
      <c r="BW42" s="96">
        <f>('Переменные'!$C$70/2*'Переменные'!$E$70*BW10)+('Переменные'!$C$70*'Переменные'!$G$70*'Выручка'!BW34)</f>
        <v>110109.272</v>
      </c>
      <c r="BX42" s="96">
        <f>('Переменные'!$C$70/2*'Переменные'!$E$70*BX10)+('Переменные'!$C$70*'Переменные'!$G$70*'Выручка'!BX34)</f>
        <v>110109.272</v>
      </c>
      <c r="BY42" s="96">
        <f>('Переменные'!$C$70/2*'Переменные'!$E$70*BY10)+('Переменные'!$C$70*'Переменные'!$G$70*'Выручка'!BY34)</f>
        <v>106401.624</v>
      </c>
      <c r="BZ42" s="96">
        <f>('Переменные'!$C$70/2*'Переменные'!$E$70*BZ10)+('Переменные'!$C$70*'Переменные'!$G$70*'Выручка'!BZ34)</f>
        <v>109626.4904</v>
      </c>
      <c r="CA42" s="96">
        <f>('Переменные'!$C$70/2*'Переменные'!$E$70*CA10)+('Переменные'!$C$70*'Переменные'!$G$70*'Выручка'!CA34)</f>
        <v>106090.152</v>
      </c>
      <c r="CB42" s="96">
        <f>('Переменные'!$C$70/2*'Переменные'!$E$70*CB10)+('Переменные'!$C$70*'Переменные'!$G$70*'Выручка'!CB34)</f>
        <v>109867.8812</v>
      </c>
      <c r="CC42" s="97">
        <f t="shared" ref="CC42:CC44" si="48">SUM(BQ42:CB42)</f>
        <v>1292311.532</v>
      </c>
      <c r="CD42" s="96">
        <f>('Переменные'!$C$70/2*'Переменные'!$E$70*CD10)+('Переменные'!$C$70*'Переменные'!$G$70*'Выручка'!CD34)</f>
        <v>109706.954</v>
      </c>
      <c r="CE42" s="96">
        <f>('Переменные'!$C$70/2*'Переменные'!$E$70*CE10)+('Переменные'!$C$70*'Переменные'!$G$70*'Выручка'!CE34)</f>
        <v>99017.4752</v>
      </c>
      <c r="CF42" s="96">
        <f>('Переменные'!$C$70/2*'Переменные'!$E$70*CF10)+('Переменные'!$C$70*'Переменные'!$G$70*'Выручка'!CF34)</f>
        <v>109465.5632</v>
      </c>
      <c r="CG42" s="96">
        <f>('Переменные'!$C$70/2*'Переменные'!$E$70*CG10)+('Переменные'!$C$70*'Переменные'!$G$70*'Выручка'!CG34)</f>
        <v>105934.416</v>
      </c>
      <c r="CH42" s="96">
        <f>('Переменные'!$C$70/2*'Переменные'!$E$70*CH10)+('Переменные'!$C$70*'Переменные'!$G$70*'Выручка'!CH34)</f>
        <v>109706.954</v>
      </c>
      <c r="CI42" s="96">
        <f>('Переменные'!$C$70/2*'Переменные'!$E$70*CI10)+('Переменные'!$C$70*'Переменные'!$G$70*'Выручка'!CI34)</f>
        <v>106557.36</v>
      </c>
      <c r="CJ42" s="96">
        <f>('Переменные'!$C$70/2*'Переменные'!$E$70*CJ10)+('Переменные'!$C$70*'Переменные'!$G$70*'Выручка'!CJ34)</f>
        <v>110109.272</v>
      </c>
      <c r="CK42" s="96">
        <f>('Переменные'!$C$70/2*'Переменные'!$E$70*CK10)+('Переменные'!$C$70*'Переменные'!$G$70*'Выручка'!CK34)</f>
        <v>110109.272</v>
      </c>
      <c r="CL42" s="96">
        <f>('Переменные'!$C$70/2*'Переменные'!$E$70*CL10)+('Переменные'!$C$70*'Переменные'!$G$70*'Выручка'!CL34)</f>
        <v>106448.3448</v>
      </c>
      <c r="CM42" s="96">
        <f>('Переменные'!$C$70/2*'Переменные'!$E$70*CM10)+('Переменные'!$C$70*'Переменные'!$G$70*'Выручка'!CM34)</f>
        <v>109674.7686</v>
      </c>
      <c r="CN42" s="96">
        <f>('Переменные'!$C$70/2*'Переменные'!$E$70*CN10)+('Переменные'!$C$70*'Переменные'!$G$70*'Выручка'!CN34)</f>
        <v>106136.8728</v>
      </c>
      <c r="CO42" s="96">
        <f>('Переменные'!$C$70/2*'Переменные'!$E$70*CO10)+('Переменные'!$C$70*'Переменные'!$G$70*'Выручка'!CO34)</f>
        <v>109916.1594</v>
      </c>
      <c r="CP42" s="97">
        <f t="shared" ref="CP42:CP44" si="49">SUM(CD42:CO42)</f>
        <v>1292783.412</v>
      </c>
      <c r="CQ42" s="98"/>
      <c r="CR42" s="98"/>
      <c r="CS42" s="98"/>
      <c r="CT42" s="98"/>
    </row>
    <row r="43">
      <c r="A43" s="100"/>
      <c r="B43" s="108" t="s">
        <v>154</v>
      </c>
      <c r="C43" s="104"/>
      <c r="D43" s="107">
        <f>'Выручка'!D34*0.05</f>
        <v>0</v>
      </c>
      <c r="E43" s="107">
        <f>'Выручка'!E34*0.05</f>
        <v>0</v>
      </c>
      <c r="F43" s="107">
        <f>'Выручка'!F34*0.05</f>
        <v>0</v>
      </c>
      <c r="G43" s="107">
        <f>'Выручка'!G34*0.05</f>
        <v>0</v>
      </c>
      <c r="H43" s="107">
        <f>'Выручка'!H34*0.05</f>
        <v>0</v>
      </c>
      <c r="I43" s="107">
        <f>'Выручка'!I34*0.05</f>
        <v>0</v>
      </c>
      <c r="J43" s="107">
        <f>'Выручка'!J34*0.05</f>
        <v>17577</v>
      </c>
      <c r="K43" s="107">
        <f>'Выручка'!K34*0.05</f>
        <v>16600.5</v>
      </c>
      <c r="L43" s="107">
        <f>'Выручка'!L34*0.05</f>
        <v>14175</v>
      </c>
      <c r="M43" s="107">
        <f>'Выручка'!M34*0.05</f>
        <v>10741.5</v>
      </c>
      <c r="N43" s="107">
        <f>'Выручка'!N34*0.05</f>
        <v>10395</v>
      </c>
      <c r="O43" s="107">
        <f>'Выручка'!O34*0.05</f>
        <v>13671</v>
      </c>
      <c r="P43" s="97">
        <f t="shared" si="43"/>
        <v>83160</v>
      </c>
      <c r="Q43" s="107">
        <f>'Выручка'!Q34*0.05</f>
        <v>11718</v>
      </c>
      <c r="R43" s="107">
        <f>'Выручка'!R34*0.05</f>
        <v>9702</v>
      </c>
      <c r="S43" s="107">
        <f>'Выручка'!S34*0.05</f>
        <v>8788.5</v>
      </c>
      <c r="T43" s="107">
        <f>'Выручка'!T34*0.05</f>
        <v>8505</v>
      </c>
      <c r="U43" s="107">
        <f>'Выручка'!U34*0.05</f>
        <v>11718</v>
      </c>
      <c r="V43" s="107">
        <f>'Выручка'!V34*0.05</f>
        <v>16065</v>
      </c>
      <c r="W43" s="107">
        <f>'Выручка'!W34*0.05</f>
        <v>18707.787</v>
      </c>
      <c r="X43" s="107">
        <f>'Выручка'!X34*0.05</f>
        <v>17701.992</v>
      </c>
      <c r="Y43" s="107">
        <f>'Выручка'!Y34*0.05</f>
        <v>15184.26</v>
      </c>
      <c r="Z43" s="107">
        <f>'Выручка'!Z34*0.05</f>
        <v>11667.222</v>
      </c>
      <c r="AA43" s="107">
        <f>'Выручка'!AA34*0.05</f>
        <v>11290.86</v>
      </c>
      <c r="AB43" s="107">
        <f>'Выручка'!AB34*0.05</f>
        <v>14684.607</v>
      </c>
      <c r="AC43" s="97">
        <f t="shared" si="44"/>
        <v>155733.228</v>
      </c>
      <c r="AD43" s="107">
        <f>'Выручка'!AD34*0.05</f>
        <v>12673.017</v>
      </c>
      <c r="AE43" s="107">
        <f>'Выручка'!AE34*0.05</f>
        <v>10538.136</v>
      </c>
      <c r="AF43" s="107">
        <f>'Выручка'!AF34*0.05</f>
        <v>9655.632</v>
      </c>
      <c r="AG43" s="107">
        <f>'Выручка'!AG34*0.05</f>
        <v>9344.16</v>
      </c>
      <c r="AH43" s="107">
        <f>'Выручка'!AH34*0.05</f>
        <v>12673.017</v>
      </c>
      <c r="AI43" s="107">
        <f>'Выручка'!AI34*0.05</f>
        <v>17130.96</v>
      </c>
      <c r="AJ43" s="107">
        <f>'Выручка'!AJ34*0.05</f>
        <v>19311.264</v>
      </c>
      <c r="AK43" s="107">
        <f>'Выручка'!AK34*0.05</f>
        <v>18305.469</v>
      </c>
      <c r="AL43" s="107">
        <f>'Выручка'!AL34*0.05</f>
        <v>15768.27</v>
      </c>
      <c r="AM43" s="107">
        <f>'Выручка'!AM34*0.05</f>
        <v>12270.699</v>
      </c>
      <c r="AN43" s="107">
        <f>'Выручка'!AN34*0.05</f>
        <v>11874.87</v>
      </c>
      <c r="AO43" s="107">
        <f>'Выручка'!AO34*0.05</f>
        <v>15288.084</v>
      </c>
      <c r="AP43" s="97">
        <f t="shared" si="45"/>
        <v>164833.578</v>
      </c>
      <c r="AQ43" s="107">
        <f>'Выручка'!AQ34*0.05</f>
        <v>13276.494</v>
      </c>
      <c r="AR43" s="107">
        <f>'Выручка'!AR34*0.05</f>
        <v>11083.212</v>
      </c>
      <c r="AS43" s="107">
        <f>'Выручка'!AS34*0.05</f>
        <v>10259.109</v>
      </c>
      <c r="AT43" s="107">
        <f>'Выручка'!AT34*0.05</f>
        <v>9928.17</v>
      </c>
      <c r="AU43" s="107">
        <f>'Выручка'!AU34*0.05</f>
        <v>13276.494</v>
      </c>
      <c r="AV43" s="107">
        <f>'Выручка'!AV34*0.05</f>
        <v>17714.97</v>
      </c>
      <c r="AW43" s="107">
        <f>'Выручка'!AW34*0.05</f>
        <v>19914.741</v>
      </c>
      <c r="AX43" s="107">
        <f>'Выручка'!AX34*0.05</f>
        <v>18908.946</v>
      </c>
      <c r="AY43" s="107">
        <f>'Выручка'!AY34*0.05</f>
        <v>16352.28</v>
      </c>
      <c r="AZ43" s="107">
        <f>'Выручка'!AZ34*0.05</f>
        <v>12874.176</v>
      </c>
      <c r="BA43" s="107">
        <f>'Выручка'!BA34*0.05</f>
        <v>12458.88</v>
      </c>
      <c r="BB43" s="107">
        <f>'Выручка'!BB34*0.05</f>
        <v>15891.561</v>
      </c>
      <c r="BC43" s="97">
        <f t="shared" si="46"/>
        <v>171939.033</v>
      </c>
      <c r="BD43" s="107">
        <f>'Выручка'!BD34*0.05</f>
        <v>13879.971</v>
      </c>
      <c r="BE43" s="107">
        <f>'Выручка'!BE34*0.05</f>
        <v>11628.288</v>
      </c>
      <c r="BF43" s="107">
        <f>'Выручка'!BF34*0.05</f>
        <v>10862.586</v>
      </c>
      <c r="BG43" s="107">
        <f>'Выручка'!BG34*0.05</f>
        <v>10512.18</v>
      </c>
      <c r="BH43" s="107">
        <f>'Выручка'!BH34*0.05</f>
        <v>13879.971</v>
      </c>
      <c r="BI43" s="107">
        <f>'Выручка'!BI34*0.05</f>
        <v>18298.98</v>
      </c>
      <c r="BJ43" s="107">
        <f>'Выручка'!BJ34*0.05</f>
        <v>20115.9</v>
      </c>
      <c r="BK43" s="107">
        <f>'Выручка'!BK34*0.05</f>
        <v>19512.423</v>
      </c>
      <c r="BL43" s="107">
        <f>'Выручка'!BL34*0.05</f>
        <v>16936.29</v>
      </c>
      <c r="BM43" s="107">
        <f>'Выручка'!BM34*0.05</f>
        <v>13477.653</v>
      </c>
      <c r="BN43" s="107">
        <f>'Выручка'!BN34*0.05</f>
        <v>13042.89</v>
      </c>
      <c r="BO43" s="107">
        <f>'Выручка'!BO34*0.05</f>
        <v>16495.038</v>
      </c>
      <c r="BP43" s="97">
        <f t="shared" si="47"/>
        <v>178642.17</v>
      </c>
      <c r="BQ43" s="107">
        <f>'Выручка'!BQ34*0.05</f>
        <v>14483.448</v>
      </c>
      <c r="BR43" s="107">
        <f>'Выручка'!BR34*0.05</f>
        <v>12173.364</v>
      </c>
      <c r="BS43" s="107">
        <f>'Выручка'!BS34*0.05</f>
        <v>11466.063</v>
      </c>
      <c r="BT43" s="107">
        <f>'Выручка'!BT34*0.05</f>
        <v>11096.19</v>
      </c>
      <c r="BU43" s="107">
        <f>'Выручка'!BU34*0.05</f>
        <v>14483.448</v>
      </c>
      <c r="BV43" s="107">
        <f>'Выручка'!BV34*0.05</f>
        <v>18882.99</v>
      </c>
      <c r="BW43" s="107">
        <f>'Выручка'!BW34*0.05</f>
        <v>20115.9</v>
      </c>
      <c r="BX43" s="107">
        <f>'Выручка'!BX34*0.05</f>
        <v>20115.9</v>
      </c>
      <c r="BY43" s="107">
        <f>'Выручка'!BY34*0.05</f>
        <v>17520.3</v>
      </c>
      <c r="BZ43" s="107">
        <f>'Выручка'!BZ34*0.05</f>
        <v>14081.13</v>
      </c>
      <c r="CA43" s="107">
        <f>'Выручка'!CA34*0.05</f>
        <v>13626.9</v>
      </c>
      <c r="CB43" s="107">
        <f>'Выручка'!CB34*0.05</f>
        <v>17098.515</v>
      </c>
      <c r="CC43" s="97">
        <f t="shared" si="48"/>
        <v>185144.148</v>
      </c>
      <c r="CD43" s="107">
        <f>'Выручка'!CD34*0.05</f>
        <v>15086.925</v>
      </c>
      <c r="CE43" s="107">
        <f>'Выручка'!CE34*0.05</f>
        <v>12718.44</v>
      </c>
      <c r="CF43" s="107">
        <f>'Выручка'!CF34*0.05</f>
        <v>12069.54</v>
      </c>
      <c r="CG43" s="107">
        <f>'Выручка'!CG34*0.05</f>
        <v>11680.2</v>
      </c>
      <c r="CH43" s="107">
        <f>'Выручка'!CH34*0.05</f>
        <v>15086.925</v>
      </c>
      <c r="CI43" s="107">
        <f>'Выручка'!CI34*0.05</f>
        <v>19467</v>
      </c>
      <c r="CJ43" s="107">
        <f>'Выручка'!CJ34*0.05</f>
        <v>20115.9</v>
      </c>
      <c r="CK43" s="107">
        <f>'Выручка'!CK34*0.05</f>
        <v>20115.9</v>
      </c>
      <c r="CL43" s="107">
        <f>'Выручка'!CL34*0.05</f>
        <v>18104.31</v>
      </c>
      <c r="CM43" s="107">
        <f>'Выручка'!CM34*0.05</f>
        <v>14684.607</v>
      </c>
      <c r="CN43" s="107">
        <f>'Выручка'!CN34*0.05</f>
        <v>14210.91</v>
      </c>
      <c r="CO43" s="107">
        <f>'Выручка'!CO34*0.05</f>
        <v>17701.992</v>
      </c>
      <c r="CP43" s="97">
        <f t="shared" si="49"/>
        <v>191042.649</v>
      </c>
      <c r="CQ43" s="98"/>
      <c r="CR43" s="98"/>
      <c r="CS43" s="98"/>
      <c r="CT43" s="98"/>
    </row>
    <row r="44">
      <c r="A44" s="100"/>
      <c r="B44" s="108" t="s">
        <v>43</v>
      </c>
      <c r="C44" s="104"/>
      <c r="D44" s="107">
        <f t="shared" ref="D44:O44" si="50">SUM(D42:D43)</f>
        <v>0</v>
      </c>
      <c r="E44" s="107">
        <f t="shared" si="50"/>
        <v>0</v>
      </c>
      <c r="F44" s="107">
        <f t="shared" si="50"/>
        <v>0</v>
      </c>
      <c r="G44" s="107">
        <f t="shared" si="50"/>
        <v>0</v>
      </c>
      <c r="H44" s="107">
        <f t="shared" si="50"/>
        <v>0</v>
      </c>
      <c r="I44" s="107">
        <f t="shared" si="50"/>
        <v>0</v>
      </c>
      <c r="J44" s="107">
        <f t="shared" si="50"/>
        <v>127483.16</v>
      </c>
      <c r="K44" s="107">
        <f t="shared" si="50"/>
        <v>126428.54</v>
      </c>
      <c r="L44" s="107">
        <f t="shared" si="50"/>
        <v>120309</v>
      </c>
      <c r="M44" s="107">
        <f t="shared" si="50"/>
        <v>120100.82</v>
      </c>
      <c r="N44" s="107">
        <f t="shared" si="50"/>
        <v>116226.6</v>
      </c>
      <c r="O44" s="107">
        <f t="shared" si="50"/>
        <v>123264.68</v>
      </c>
      <c r="P44" s="97">
        <f t="shared" si="43"/>
        <v>733812.8</v>
      </c>
      <c r="Q44" s="107">
        <f t="shared" ref="Q44:AB44" si="51">SUM(Q42:Q43)</f>
        <v>121155.44</v>
      </c>
      <c r="R44" s="107">
        <f t="shared" si="51"/>
        <v>108478.16</v>
      </c>
      <c r="S44" s="107">
        <f t="shared" si="51"/>
        <v>117991.58</v>
      </c>
      <c r="T44" s="107">
        <f t="shared" si="51"/>
        <v>114185.4</v>
      </c>
      <c r="U44" s="107">
        <f t="shared" si="51"/>
        <v>121155.44</v>
      </c>
      <c r="V44" s="107">
        <f t="shared" si="51"/>
        <v>122350.2</v>
      </c>
      <c r="W44" s="107">
        <f t="shared" si="51"/>
        <v>128704.41</v>
      </c>
      <c r="X44" s="107">
        <f t="shared" si="51"/>
        <v>127618.1514</v>
      </c>
      <c r="Y44" s="107">
        <f t="shared" si="51"/>
        <v>121399.0008</v>
      </c>
      <c r="Z44" s="107">
        <f t="shared" si="51"/>
        <v>121100.5998</v>
      </c>
      <c r="AA44" s="107">
        <f t="shared" si="51"/>
        <v>117194.1288</v>
      </c>
      <c r="AB44" s="107">
        <f t="shared" si="51"/>
        <v>124359.3756</v>
      </c>
      <c r="AC44" s="97">
        <f t="shared" si="44"/>
        <v>1445691.886</v>
      </c>
      <c r="AD44" s="107">
        <f t="shared" ref="AD44:AO44" si="52">SUM(AD42:AD43)</f>
        <v>122186.8584</v>
      </c>
      <c r="AE44" s="107">
        <f t="shared" si="52"/>
        <v>109381.1869</v>
      </c>
      <c r="AF44" s="107">
        <f t="shared" si="52"/>
        <v>118928.0826</v>
      </c>
      <c r="AG44" s="107">
        <f t="shared" si="52"/>
        <v>115091.6928</v>
      </c>
      <c r="AH44" s="107">
        <f t="shared" si="52"/>
        <v>122186.8584</v>
      </c>
      <c r="AI44" s="107">
        <f t="shared" si="52"/>
        <v>123501.4368</v>
      </c>
      <c r="AJ44" s="107">
        <f t="shared" si="52"/>
        <v>129356.1651</v>
      </c>
      <c r="AK44" s="107">
        <f t="shared" si="52"/>
        <v>128269.9065</v>
      </c>
      <c r="AL44" s="107">
        <f t="shared" si="52"/>
        <v>122029.7316</v>
      </c>
      <c r="AM44" s="107">
        <f t="shared" si="52"/>
        <v>121752.3549</v>
      </c>
      <c r="AN44" s="107">
        <f t="shared" si="52"/>
        <v>117824.8596</v>
      </c>
      <c r="AO44" s="107">
        <f t="shared" si="52"/>
        <v>125011.1307</v>
      </c>
      <c r="AP44" s="97">
        <f t="shared" si="45"/>
        <v>1455520.264</v>
      </c>
      <c r="AQ44" s="107">
        <f t="shared" ref="AQ44:BB44" si="53">SUM(AQ42:AQ43)</f>
        <v>122838.6135</v>
      </c>
      <c r="AR44" s="107">
        <f t="shared" si="53"/>
        <v>109969.869</v>
      </c>
      <c r="AS44" s="107">
        <f t="shared" si="53"/>
        <v>119579.8377</v>
      </c>
      <c r="AT44" s="107">
        <f t="shared" si="53"/>
        <v>115722.4236</v>
      </c>
      <c r="AU44" s="107">
        <f t="shared" si="53"/>
        <v>122838.6135</v>
      </c>
      <c r="AV44" s="107">
        <f t="shared" si="53"/>
        <v>124132.1676</v>
      </c>
      <c r="AW44" s="107">
        <f t="shared" si="53"/>
        <v>130007.9203</v>
      </c>
      <c r="AX44" s="107">
        <f t="shared" si="53"/>
        <v>128921.6617</v>
      </c>
      <c r="AY44" s="107">
        <f t="shared" si="53"/>
        <v>122660.4624</v>
      </c>
      <c r="AZ44" s="107">
        <f t="shared" si="53"/>
        <v>122404.1101</v>
      </c>
      <c r="BA44" s="107">
        <f t="shared" si="53"/>
        <v>118455.5904</v>
      </c>
      <c r="BB44" s="107">
        <f t="shared" si="53"/>
        <v>125662.8859</v>
      </c>
      <c r="BC44" s="97">
        <f t="shared" si="46"/>
        <v>1463194.156</v>
      </c>
      <c r="BD44" s="107">
        <f t="shared" ref="BD44:BO44" si="54">SUM(BD42:BD43)</f>
        <v>123490.3687</v>
      </c>
      <c r="BE44" s="107">
        <f t="shared" si="54"/>
        <v>110558.551</v>
      </c>
      <c r="BF44" s="107">
        <f t="shared" si="54"/>
        <v>120231.5929</v>
      </c>
      <c r="BG44" s="107">
        <f t="shared" si="54"/>
        <v>116353.1544</v>
      </c>
      <c r="BH44" s="107">
        <f t="shared" si="54"/>
        <v>123490.3687</v>
      </c>
      <c r="BI44" s="107">
        <f t="shared" si="54"/>
        <v>124762.8984</v>
      </c>
      <c r="BJ44" s="107">
        <f t="shared" si="54"/>
        <v>130225.172</v>
      </c>
      <c r="BK44" s="107">
        <f t="shared" si="54"/>
        <v>129573.4168</v>
      </c>
      <c r="BL44" s="107">
        <f t="shared" si="54"/>
        <v>123291.1932</v>
      </c>
      <c r="BM44" s="107">
        <f t="shared" si="54"/>
        <v>123055.8652</v>
      </c>
      <c r="BN44" s="107">
        <f t="shared" si="54"/>
        <v>119086.3212</v>
      </c>
      <c r="BO44" s="107">
        <f t="shared" si="54"/>
        <v>126314.641</v>
      </c>
      <c r="BP44" s="97">
        <f t="shared" si="47"/>
        <v>1470433.544</v>
      </c>
      <c r="BQ44" s="107">
        <f t="shared" ref="BQ44:CB44" si="55">SUM(BQ42:BQ43)</f>
        <v>124142.1238</v>
      </c>
      <c r="BR44" s="107">
        <f t="shared" si="55"/>
        <v>111147.2331</v>
      </c>
      <c r="BS44" s="107">
        <f t="shared" si="55"/>
        <v>120883.348</v>
      </c>
      <c r="BT44" s="107">
        <f t="shared" si="55"/>
        <v>116983.8852</v>
      </c>
      <c r="BU44" s="107">
        <f t="shared" si="55"/>
        <v>124142.1238</v>
      </c>
      <c r="BV44" s="107">
        <f t="shared" si="55"/>
        <v>125393.6292</v>
      </c>
      <c r="BW44" s="107">
        <f t="shared" si="55"/>
        <v>130225.172</v>
      </c>
      <c r="BX44" s="107">
        <f t="shared" si="55"/>
        <v>130225.172</v>
      </c>
      <c r="BY44" s="107">
        <f t="shared" si="55"/>
        <v>123921.924</v>
      </c>
      <c r="BZ44" s="107">
        <f t="shared" si="55"/>
        <v>123707.6204</v>
      </c>
      <c r="CA44" s="107">
        <f t="shared" si="55"/>
        <v>119717.052</v>
      </c>
      <c r="CB44" s="107">
        <f t="shared" si="55"/>
        <v>126966.3962</v>
      </c>
      <c r="CC44" s="97">
        <f t="shared" si="48"/>
        <v>1477455.68</v>
      </c>
      <c r="CD44" s="107">
        <f t="shared" ref="CD44:CO44" si="56">SUM(CD42:CD43)</f>
        <v>124793.879</v>
      </c>
      <c r="CE44" s="107">
        <f t="shared" si="56"/>
        <v>111735.9152</v>
      </c>
      <c r="CF44" s="107">
        <f t="shared" si="56"/>
        <v>121535.1032</v>
      </c>
      <c r="CG44" s="107">
        <f t="shared" si="56"/>
        <v>117614.616</v>
      </c>
      <c r="CH44" s="107">
        <f t="shared" si="56"/>
        <v>124793.879</v>
      </c>
      <c r="CI44" s="107">
        <f t="shared" si="56"/>
        <v>126024.36</v>
      </c>
      <c r="CJ44" s="107">
        <f t="shared" si="56"/>
        <v>130225.172</v>
      </c>
      <c r="CK44" s="107">
        <f t="shared" si="56"/>
        <v>130225.172</v>
      </c>
      <c r="CL44" s="107">
        <f t="shared" si="56"/>
        <v>124552.6548</v>
      </c>
      <c r="CM44" s="107">
        <f t="shared" si="56"/>
        <v>124359.3756</v>
      </c>
      <c r="CN44" s="107">
        <f t="shared" si="56"/>
        <v>120347.7828</v>
      </c>
      <c r="CO44" s="107">
        <f t="shared" si="56"/>
        <v>127618.1514</v>
      </c>
      <c r="CP44" s="97">
        <f t="shared" si="49"/>
        <v>1483826.061</v>
      </c>
      <c r="CQ44" s="98"/>
      <c r="CR44" s="98"/>
      <c r="CS44" s="98"/>
      <c r="CT44" s="98"/>
    </row>
    <row r="45">
      <c r="A45" s="70"/>
      <c r="B45" s="70"/>
      <c r="C45" s="84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8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8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8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8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8"/>
      <c r="CQ45" s="98"/>
      <c r="CR45" s="98"/>
      <c r="CS45" s="98"/>
      <c r="CT45" s="98"/>
    </row>
    <row r="46">
      <c r="A46" s="70"/>
      <c r="B46" s="70" t="s">
        <v>155</v>
      </c>
      <c r="C46" s="84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8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8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8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8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8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8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8"/>
      <c r="CQ46" s="98"/>
      <c r="CR46" s="98"/>
      <c r="CS46" s="98"/>
      <c r="CT46" s="98"/>
    </row>
    <row r="47" ht="11.25" customHeight="1">
      <c r="A47" s="95"/>
      <c r="B47" s="95"/>
      <c r="C47" s="84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8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8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8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8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8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8"/>
      <c r="CQ47" s="98"/>
      <c r="CR47" s="98"/>
      <c r="CS47" s="98"/>
      <c r="CT47" s="98"/>
    </row>
    <row r="48">
      <c r="A48" s="100"/>
      <c r="B48" s="101" t="s">
        <v>103</v>
      </c>
      <c r="C48" s="104"/>
      <c r="D48" s="102">
        <v>0.0</v>
      </c>
      <c r="E48" s="102">
        <v>0.0</v>
      </c>
      <c r="F48" s="102">
        <v>0.0</v>
      </c>
      <c r="G48" s="102">
        <v>0.0</v>
      </c>
      <c r="H48" s="102">
        <v>0.0</v>
      </c>
      <c r="I48" s="102">
        <v>0.0</v>
      </c>
      <c r="J48" s="102">
        <f>(('Переменные'!$C$65/2)*'Переменные'!$E$65*J10)+('Переменные'!$C$65*'Переменные'!$G$65*'Выручка'!J32)</f>
        <v>229303.9</v>
      </c>
      <c r="K48" s="102">
        <f>(('Переменные'!$C$65/2)*'Переменные'!$E$65*K10)+('Переменные'!$C$65*'Переменные'!$G$65*'Выручка'!K32)</f>
        <v>228620.35</v>
      </c>
      <c r="L48" s="102">
        <f>(('Переменные'!$C$65/2)*'Переменные'!$E$65*L10)+('Переменные'!$C$65*'Переменные'!$G$65*'Выручка'!L32)</f>
        <v>219922.5</v>
      </c>
      <c r="M48" s="102">
        <f>(('Переменные'!$C$65/2)*'Переменные'!$E$65*M10)+('Переменные'!$C$65*'Переменные'!$G$65*'Выручка'!M32)</f>
        <v>224519.05</v>
      </c>
      <c r="N48" s="102">
        <f>(('Переменные'!$C$65/2)*'Переменные'!$E$65*N10)+('Переменные'!$C$65*'Переменные'!$G$65*'Выручка'!N32)</f>
        <v>217276.5</v>
      </c>
      <c r="O48" s="102">
        <f>(('Переменные'!$C$65/2)*'Переменные'!$E$65*O10)+('Переменные'!$C$65*'Переменные'!$G$65*'Выручка'!O32)</f>
        <v>226569.7</v>
      </c>
      <c r="P48" s="97">
        <f t="shared" ref="P48:P52" si="57">SUM(D48:O48)</f>
        <v>1346212</v>
      </c>
      <c r="Q48" s="102">
        <f>(('Переменные'!$C$65/2)*'Переменные'!$E$65*Q10)+('Переменные'!$C$65*'Переменные'!$G$65*'Выручка'!Q32)</f>
        <v>225202.6</v>
      </c>
      <c r="R48" s="102">
        <f>(('Переменные'!$C$65/2)*'Переменные'!$E$65*R10)+('Переменные'!$C$65*'Переменные'!$G$65*'Выручка'!R32)</f>
        <v>202791.4</v>
      </c>
      <c r="S48" s="102">
        <f>(('Переменные'!$C$65/2)*'Переменные'!$E$65*S10)+('Переменные'!$C$65*'Переменные'!$G$65*'Выручка'!S32)</f>
        <v>223151.95</v>
      </c>
      <c r="T48" s="102">
        <f>(('Переменные'!$C$65/2)*'Переменные'!$E$65*T10)+('Переменные'!$C$65*'Переменные'!$G$65*'Выручка'!T32)</f>
        <v>215953.5</v>
      </c>
      <c r="U48" s="102">
        <f>(('Переменные'!$C$65/2)*'Переменные'!$E$65*U10)+('Переменные'!$C$65*'Переменные'!$G$65*'Выручка'!U32)</f>
        <v>225202.6</v>
      </c>
      <c r="V48" s="102">
        <f>(('Переменные'!$C$65/2)*'Переменные'!$E$65*V10)+('Переменные'!$C$65*'Переменные'!$G$65*'Выручка'!V32)</f>
        <v>221245.5</v>
      </c>
      <c r="W48" s="102">
        <f>(('Переменные'!$C$65/2)*'Переменные'!$E$65*W10)+('Переменные'!$C$65*'Переменные'!$G$65*'Выручка'!W32)</f>
        <v>230095.4509</v>
      </c>
      <c r="X48" s="102">
        <f>(('Переменные'!$C$65/2)*'Переменные'!$E$65*X10)+('Переменные'!$C$65*'Переменные'!$G$65*'Выручка'!X32)</f>
        <v>229391.3944</v>
      </c>
      <c r="Y48" s="102">
        <f>(('Переменные'!$C$65/2)*'Переменные'!$E$65*Y10)+('Переменные'!$C$65*'Переменные'!$G$65*'Выручка'!Y32)</f>
        <v>220628.982</v>
      </c>
      <c r="Z48" s="102">
        <f>(('Переменные'!$C$65/2)*'Переменные'!$E$65*Z10)+('Переменные'!$C$65*'Переменные'!$G$65*'Выручка'!Z32)</f>
        <v>225167.0554</v>
      </c>
      <c r="AA48" s="102">
        <f>(('Переменные'!$C$65/2)*'Переменные'!$E$65*AA10)+('Переменные'!$C$65*'Переменные'!$G$65*'Выручка'!AA32)</f>
        <v>217903.602</v>
      </c>
      <c r="AB48" s="102">
        <f>(('Переменные'!$C$65/2)*'Переменные'!$E$65*AB10)+('Переменные'!$C$65*'Переменные'!$G$65*'Выручка'!AB32)</f>
        <v>227279.2249</v>
      </c>
      <c r="AC48" s="97">
        <f t="shared" ref="AC48:AC52" si="58">SUM(Q48:AB48)</f>
        <v>2664013.26</v>
      </c>
      <c r="AD48" s="102">
        <f>(('Переменные'!$C$65/2)*'Переменные'!$E$65*AD10)+('Переменные'!$C$65*'Переменные'!$G$65*'Выручка'!AD32)</f>
        <v>225871.1119</v>
      </c>
      <c r="AE48" s="102">
        <f>(('Переменные'!$C$65/2)*'Переменные'!$E$65*AE10)+('Переменные'!$C$65*'Переменные'!$G$65*'Выручка'!AE32)</f>
        <v>203376.6952</v>
      </c>
      <c r="AF48" s="102">
        <f>(('Переменные'!$C$65/2)*'Переменные'!$E$65*AF10)+('Переменные'!$C$65*'Переменные'!$G$65*'Выручка'!AF32)</f>
        <v>223758.9424</v>
      </c>
      <c r="AG48" s="102">
        <f>(('Переменные'!$C$65/2)*'Переменные'!$E$65*AG10)+('Переменные'!$C$65*'Переменные'!$G$65*'Выручка'!AG32)</f>
        <v>216540.912</v>
      </c>
      <c r="AH48" s="102">
        <f>(('Переменные'!$C$65/2)*'Переменные'!$E$65*AH10)+('Переменные'!$C$65*'Переменные'!$G$65*'Выручка'!AH32)</f>
        <v>225871.1119</v>
      </c>
      <c r="AI48" s="102">
        <f>(('Переменные'!$C$65/2)*'Переменные'!$E$65*AI10)+('Переменные'!$C$65*'Переменные'!$G$65*'Выручка'!AI32)</f>
        <v>221991.672</v>
      </c>
      <c r="AJ48" s="102">
        <f>(('Переменные'!$C$65/2)*'Переменные'!$E$65*AJ10)+('Переменные'!$C$65*'Переменные'!$G$65*'Выручка'!AJ32)</f>
        <v>230517.8848</v>
      </c>
      <c r="AK48" s="102">
        <f>(('Переменные'!$C$65/2)*'Переменные'!$E$65*AK10)+('Переменные'!$C$65*'Переменные'!$G$65*'Выручка'!AK32)</f>
        <v>229813.8283</v>
      </c>
      <c r="AL48" s="102">
        <f>(('Переменные'!$C$65/2)*'Переменные'!$E$65*AL10)+('Переменные'!$C$65*'Переменные'!$G$65*'Выручка'!AL32)</f>
        <v>221037.789</v>
      </c>
      <c r="AM48" s="102">
        <f>(('Переменные'!$C$65/2)*'Переменные'!$E$65*AM10)+('Переменные'!$C$65*'Переменные'!$G$65*'Выручка'!AM32)</f>
        <v>225589.4893</v>
      </c>
      <c r="AN48" s="102">
        <f>(('Переменные'!$C$65/2)*'Переменные'!$E$65*AN10)+('Переменные'!$C$65*'Переменные'!$G$65*'Выручка'!AN32)</f>
        <v>218312.409</v>
      </c>
      <c r="AO48" s="102">
        <f>(('Переменные'!$C$65/2)*'Переменные'!$E$65*AO10)+('Переменные'!$C$65*'Переменные'!$G$65*'Выручка'!AO32)</f>
        <v>227701.6588</v>
      </c>
      <c r="AP48" s="97">
        <f t="shared" ref="AP48:AP52" si="59">SUM(AD48:AO48)</f>
        <v>2670383.505</v>
      </c>
      <c r="AQ48" s="102">
        <f>(('Переменные'!$C$65/2)*'Переменные'!$E$65*AQ10)+('Переменные'!$C$65*'Переменные'!$G$65*'Выручка'!AQ32)</f>
        <v>226293.5458</v>
      </c>
      <c r="AR48" s="102">
        <f>(('Переменные'!$C$65/2)*'Переменные'!$E$65*AR10)+('Переменные'!$C$65*'Переменные'!$G$65*'Выручка'!AR32)</f>
        <v>203758.2484</v>
      </c>
      <c r="AS48" s="102">
        <f>(('Переменные'!$C$65/2)*'Переменные'!$E$65*AS10)+('Переменные'!$C$65*'Переменные'!$G$65*'Выручка'!AS32)</f>
        <v>224181.3763</v>
      </c>
      <c r="AT48" s="102">
        <f>(('Переменные'!$C$65/2)*'Переменные'!$E$65*AT10)+('Переменные'!$C$65*'Переменные'!$G$65*'Выручка'!AT32)</f>
        <v>216949.719</v>
      </c>
      <c r="AU48" s="102">
        <f>(('Переменные'!$C$65/2)*'Переменные'!$E$65*AU10)+('Переменные'!$C$65*'Переменные'!$G$65*'Выручка'!AU32)</f>
        <v>226293.5458</v>
      </c>
      <c r="AV48" s="102">
        <f>(('Переменные'!$C$65/2)*'Переменные'!$E$65*AV10)+('Переменные'!$C$65*'Переменные'!$G$65*'Выручка'!AV32)</f>
        <v>222400.479</v>
      </c>
      <c r="AW48" s="102">
        <f>(('Переменные'!$C$65/2)*'Переменные'!$E$65*AW10)+('Переменные'!$C$65*'Переменные'!$G$65*'Выручка'!AW32)</f>
        <v>230940.3187</v>
      </c>
      <c r="AX48" s="102">
        <f>(('Переменные'!$C$65/2)*'Переменные'!$E$65*AX10)+('Переменные'!$C$65*'Переменные'!$G$65*'Выручка'!AX32)</f>
        <v>230236.2622</v>
      </c>
      <c r="AY48" s="102">
        <f>(('Переменные'!$C$65/2)*'Переменные'!$E$65*AY10)+('Переменные'!$C$65*'Переменные'!$G$65*'Выручка'!AY32)</f>
        <v>221446.596</v>
      </c>
      <c r="AZ48" s="102">
        <f>(('Переменные'!$C$65/2)*'Переменные'!$E$65*AZ10)+('Переменные'!$C$65*'Переменные'!$G$65*'Выручка'!AZ32)</f>
        <v>226011.9232</v>
      </c>
      <c r="BA48" s="102">
        <f>(('Переменные'!$C$65/2)*'Переменные'!$E$65*BA10)+('Переменные'!$C$65*'Переменные'!$G$65*'Выручка'!BA32)</f>
        <v>218721.216</v>
      </c>
      <c r="BB48" s="102">
        <f>(('Переменные'!$C$65/2)*'Переменные'!$E$65*BB10)+('Переменные'!$C$65*'Переменные'!$G$65*'Выручка'!BB32)</f>
        <v>228124.0927</v>
      </c>
      <c r="BC48" s="97">
        <f t="shared" ref="BC48:BC52" si="60">SUM(AQ48:BB48)</f>
        <v>2675357.323</v>
      </c>
      <c r="BD48" s="102">
        <f>(('Переменные'!$C$65/2)*'Переменные'!$E$65*BD10)+('Переменные'!$C$65*'Переменные'!$G$65*'Выручка'!BD32)</f>
        <v>226715.9797</v>
      </c>
      <c r="BE48" s="102">
        <f>(('Переменные'!$C$65/2)*'Переменные'!$E$65*BE10)+('Переменные'!$C$65*'Переменные'!$G$65*'Выручка'!BE32)</f>
        <v>204139.8016</v>
      </c>
      <c r="BF48" s="102">
        <f>(('Переменные'!$C$65/2)*'Переменные'!$E$65*BF10)+('Переменные'!$C$65*'Переменные'!$G$65*'Выручка'!BF32)</f>
        <v>224603.8102</v>
      </c>
      <c r="BG48" s="102">
        <f>(('Переменные'!$C$65/2)*'Переменные'!$E$65*BG10)+('Переменные'!$C$65*'Переменные'!$G$65*'Выручка'!BG32)</f>
        <v>217358.526</v>
      </c>
      <c r="BH48" s="102">
        <f>(('Переменные'!$C$65/2)*'Переменные'!$E$65*BH10)+('Переменные'!$C$65*'Переменные'!$G$65*'Выручка'!BH32)</f>
        <v>226715.9797</v>
      </c>
      <c r="BI48" s="102">
        <f>(('Переменные'!$C$65/2)*'Переменные'!$E$65*BI10)+('Переменные'!$C$65*'Переменные'!$G$65*'Выручка'!BI32)</f>
        <v>222809.286</v>
      </c>
      <c r="BJ48" s="102">
        <f>(('Переменные'!$C$65/2)*'Переменные'!$E$65*BJ10)+('Переменные'!$C$65*'Переменные'!$G$65*'Выручка'!BJ32)</f>
        <v>231081.13</v>
      </c>
      <c r="BK48" s="102">
        <f>(('Переменные'!$C$65/2)*'Переменные'!$E$65*BK10)+('Переменные'!$C$65*'Переменные'!$G$65*'Выручка'!BK32)</f>
        <v>230658.6961</v>
      </c>
      <c r="BL48" s="102">
        <f>(('Переменные'!$C$65/2)*'Переменные'!$E$65*BL10)+('Переменные'!$C$65*'Переменные'!$G$65*'Выручка'!BL32)</f>
        <v>221855.403</v>
      </c>
      <c r="BM48" s="102">
        <f>(('Переменные'!$C$65/2)*'Переменные'!$E$65*BM10)+('Переменные'!$C$65*'Переменные'!$G$65*'Выручка'!BM32)</f>
        <v>226434.3571</v>
      </c>
      <c r="BN48" s="102">
        <f>(('Переменные'!$C$65/2)*'Переменные'!$E$65*BN10)+('Переменные'!$C$65*'Переменные'!$G$65*'Выручка'!BN32)</f>
        <v>219130.023</v>
      </c>
      <c r="BO48" s="102">
        <f>(('Переменные'!$C$65/2)*'Переменные'!$E$65*BO10)+('Переменные'!$C$65*'Переменные'!$G$65*'Выручка'!BO32)</f>
        <v>228546.5266</v>
      </c>
      <c r="BP48" s="97">
        <f t="shared" ref="BP48:BP52" si="61">SUM(BD48:BO48)</f>
        <v>2680049.519</v>
      </c>
      <c r="BQ48" s="102">
        <f>(('Переменные'!$C$65/2)*'Переменные'!$E$65*BQ10)+('Переменные'!$C$65*'Переменные'!$G$65*'Выручка'!BQ32)</f>
        <v>227138.4136</v>
      </c>
      <c r="BR48" s="102">
        <f>(('Переменные'!$C$65/2)*'Переменные'!$E$65*BR10)+('Переменные'!$C$65*'Переменные'!$G$65*'Выручка'!BR32)</f>
        <v>204521.3548</v>
      </c>
      <c r="BS48" s="102">
        <f>(('Переменные'!$C$65/2)*'Переменные'!$E$65*BS10)+('Переменные'!$C$65*'Переменные'!$G$65*'Выручка'!BS32)</f>
        <v>225026.2441</v>
      </c>
      <c r="BT48" s="102">
        <f>(('Переменные'!$C$65/2)*'Переменные'!$E$65*BT10)+('Переменные'!$C$65*'Переменные'!$G$65*'Выручка'!BT32)</f>
        <v>217767.333</v>
      </c>
      <c r="BU48" s="102">
        <f>(('Переменные'!$C$65/2)*'Переменные'!$E$65*BU10)+('Переменные'!$C$65*'Переменные'!$G$65*'Выручка'!BU32)</f>
        <v>227138.4136</v>
      </c>
      <c r="BV48" s="102">
        <f>(('Переменные'!$C$65/2)*'Переменные'!$E$65*BV10)+('Переменные'!$C$65*'Переменные'!$G$65*'Выручка'!BV32)</f>
        <v>223218.093</v>
      </c>
      <c r="BW48" s="102">
        <f>(('Переменные'!$C$65/2)*'Переменные'!$E$65*BW10)+('Переменные'!$C$65*'Переменные'!$G$65*'Выручка'!BW32)</f>
        <v>231081.13</v>
      </c>
      <c r="BX48" s="102">
        <f>(('Переменные'!$C$65/2)*'Переменные'!$E$65*BX10)+('Переменные'!$C$65*'Переменные'!$G$65*'Выручка'!BX32)</f>
        <v>231081.13</v>
      </c>
      <c r="BY48" s="102">
        <f>(('Переменные'!$C$65/2)*'Переменные'!$E$65*BY10)+('Переменные'!$C$65*'Переменные'!$G$65*'Выручка'!BY32)</f>
        <v>222264.21</v>
      </c>
      <c r="BZ48" s="102">
        <f>(('Переменные'!$C$65/2)*'Переменные'!$E$65*BZ10)+('Переменные'!$C$65*'Переменные'!$G$65*'Выручка'!BZ32)</f>
        <v>226856.791</v>
      </c>
      <c r="CA48" s="102">
        <f>(('Переменные'!$C$65/2)*'Переменные'!$E$65*CA10)+('Переменные'!$C$65*'Переменные'!$G$65*'Выручка'!CA32)</f>
        <v>219538.83</v>
      </c>
      <c r="CB48" s="102">
        <f>(('Переменные'!$C$65/2)*'Переменные'!$E$65*CB10)+('Переменные'!$C$65*'Переменные'!$G$65*'Выручка'!CB32)</f>
        <v>228968.9605</v>
      </c>
      <c r="CC48" s="97">
        <f t="shared" ref="CC48:CC52" si="62">SUM(BQ48:CB48)</f>
        <v>2684600.904</v>
      </c>
      <c r="CD48" s="102">
        <f>(('Переменные'!$C$65/2)*'Переменные'!$E$65*CD10)+('Переменные'!$C$65*'Переменные'!$G$65*'Выручка'!CD32)</f>
        <v>227560.8475</v>
      </c>
      <c r="CE48" s="102">
        <f>(('Переменные'!$C$65/2)*'Переменные'!$E$65*CE10)+('Переменные'!$C$65*'Переменные'!$G$65*'Выручка'!CE32)</f>
        <v>204902.908</v>
      </c>
      <c r="CF48" s="102">
        <f>(('Переменные'!$C$65/2)*'Переменные'!$E$65*CF10)+('Переменные'!$C$65*'Переменные'!$G$65*'Выручка'!CF32)</f>
        <v>225448.678</v>
      </c>
      <c r="CG48" s="102">
        <f>(('Переменные'!$C$65/2)*'Переменные'!$E$65*CG10)+('Переменные'!$C$65*'Переменные'!$G$65*'Выручка'!CG32)</f>
        <v>218176.14</v>
      </c>
      <c r="CH48" s="102">
        <f>(('Переменные'!$C$65/2)*'Переменные'!$E$65*CH10)+('Переменные'!$C$65*'Переменные'!$G$65*'Выручка'!CH32)</f>
        <v>227560.8475</v>
      </c>
      <c r="CI48" s="102">
        <f>(('Переменные'!$C$65/2)*'Переменные'!$E$65*CI10)+('Переменные'!$C$65*'Переменные'!$G$65*'Выручка'!CI32)</f>
        <v>223626.9</v>
      </c>
      <c r="CJ48" s="102">
        <f>(('Переменные'!$C$65/2)*'Переменные'!$E$65*CJ10)+('Переменные'!$C$65*'Переменные'!$G$65*'Выручка'!CJ32)</f>
        <v>231081.13</v>
      </c>
      <c r="CK48" s="102">
        <f>(('Переменные'!$C$65/2)*'Переменные'!$E$65*CK10)+('Переменные'!$C$65*'Переменные'!$G$65*'Выручка'!CK32)</f>
        <v>231081.13</v>
      </c>
      <c r="CL48" s="102">
        <f>(('Переменные'!$C$65/2)*'Переменные'!$E$65*CL10)+('Переменные'!$C$65*'Переменные'!$G$65*'Выручка'!CL32)</f>
        <v>222673.017</v>
      </c>
      <c r="CM48" s="102">
        <f>(('Переменные'!$C$65/2)*'Переменные'!$E$65*CM10)+('Переменные'!$C$65*'Переменные'!$G$65*'Выручка'!CM32)</f>
        <v>227279.2249</v>
      </c>
      <c r="CN48" s="102">
        <f>(('Переменные'!$C$65/2)*'Переменные'!$E$65*CN10)+('Переменные'!$C$65*'Переменные'!$G$65*'Выручка'!CN32)</f>
        <v>219947.637</v>
      </c>
      <c r="CO48" s="102">
        <f>(('Переменные'!$C$65/2)*'Переменные'!$E$65*CO10)+('Переменные'!$C$65*'Переменные'!$G$65*'Выручка'!CO32)</f>
        <v>229391.3944</v>
      </c>
      <c r="CP48" s="97">
        <f t="shared" ref="CP48:CP52" si="63">SUM(CD48:CO48)</f>
        <v>2688729.854</v>
      </c>
      <c r="CQ48" s="98"/>
      <c r="CR48" s="98"/>
      <c r="CS48" s="98"/>
      <c r="CT48" s="98"/>
    </row>
    <row r="49">
      <c r="A49" s="100"/>
      <c r="B49" s="108" t="s">
        <v>156</v>
      </c>
      <c r="C49" s="104"/>
      <c r="D49" s="102">
        <v>0.0</v>
      </c>
      <c r="E49" s="102">
        <v>0.0</v>
      </c>
      <c r="F49" s="102">
        <v>0.0</v>
      </c>
      <c r="G49" s="102">
        <v>0.0</v>
      </c>
      <c r="H49" s="102">
        <v>0.0</v>
      </c>
      <c r="I49" s="102">
        <v>0.0</v>
      </c>
      <c r="J49" s="111">
        <f>(('Переменные'!$C$66/2)*'Переменные'!$E$66*J10)+('Переменные'!$C$66*'Переменные'!$G$66*'Выручка'!J32)</f>
        <v>114651.95</v>
      </c>
      <c r="K49" s="111">
        <f>(('Переменные'!$C$66/2)*'Переменные'!$E$66*K10)+('Переменные'!$C$66*'Переменные'!$G$66*'Выручка'!K32)</f>
        <v>114310.175</v>
      </c>
      <c r="L49" s="111">
        <f>(('Переменные'!$C$66/2)*'Переменные'!$E$66*L10)+('Переменные'!$C$66*'Переменные'!$G$66*'Выручка'!L32)</f>
        <v>109961.25</v>
      </c>
      <c r="M49" s="111">
        <f>(('Переменные'!$C$66/2)*'Переменные'!$E$66*M10)+('Переменные'!$C$66*'Переменные'!$G$66*'Выручка'!M32)</f>
        <v>112259.525</v>
      </c>
      <c r="N49" s="111">
        <f>(('Переменные'!$C$66/2)*'Переменные'!$E$66*N10)+('Переменные'!$C$66*'Переменные'!$G$66*'Выручка'!N32)</f>
        <v>108638.25</v>
      </c>
      <c r="O49" s="111">
        <f>(('Переменные'!$C$66/2)*'Переменные'!$E$66*O10)+('Переменные'!$C$66*'Переменные'!$G$66*'Выручка'!O32)</f>
        <v>113284.85</v>
      </c>
      <c r="P49" s="97">
        <f t="shared" si="57"/>
        <v>673106</v>
      </c>
      <c r="Q49" s="111">
        <f>(('Переменные'!$C$66/2)*'Переменные'!$E$66*Q10)+('Переменные'!$C$66*'Переменные'!$G$66*'Выручка'!Q32)</f>
        <v>112601.3</v>
      </c>
      <c r="R49" s="111">
        <f>(('Переменные'!$C$66/2)*'Переменные'!$E$66*R10)+('Переменные'!$C$66*'Переменные'!$G$66*'Выручка'!R32)</f>
        <v>101395.7</v>
      </c>
      <c r="S49" s="111">
        <f>(('Переменные'!$C$66/2)*'Переменные'!$E$66*S10)+('Переменные'!$C$66*'Переменные'!$G$66*'Выручка'!S32)</f>
        <v>111575.975</v>
      </c>
      <c r="T49" s="111">
        <f>(('Переменные'!$C$66/2)*'Переменные'!$E$66*T10)+('Переменные'!$C$66*'Переменные'!$G$66*'Выручка'!T32)</f>
        <v>107976.75</v>
      </c>
      <c r="U49" s="111">
        <f>(('Переменные'!$C$66/2)*'Переменные'!$E$66*U10)+('Переменные'!$C$66*'Переменные'!$G$66*'Выручка'!U32)</f>
        <v>112601.3</v>
      </c>
      <c r="V49" s="111">
        <f>(('Переменные'!$C$66/2)*'Переменные'!$E$66*V10)+('Переменные'!$C$66*'Переменные'!$G$66*'Выручка'!V32)</f>
        <v>110622.75</v>
      </c>
      <c r="W49" s="111">
        <f>(('Переменные'!$C$66/2)*'Переменные'!$E$66*W10)+('Переменные'!$C$66*'Переменные'!$G$66*'Выручка'!W32)</f>
        <v>115047.7255</v>
      </c>
      <c r="X49" s="111">
        <f>(('Переменные'!$C$66/2)*'Переменные'!$E$66*X10)+('Переменные'!$C$66*'Переменные'!$G$66*'Выручка'!X32)</f>
        <v>114695.6972</v>
      </c>
      <c r="Y49" s="111">
        <f>(('Переменные'!$C$66/2)*'Переменные'!$E$66*Y10)+('Переменные'!$C$66*'Переменные'!$G$66*'Выручка'!Y32)</f>
        <v>110314.491</v>
      </c>
      <c r="Z49" s="111">
        <f>(('Переменные'!$C$66/2)*'Переменные'!$E$66*Z10)+('Переменные'!$C$66*'Переменные'!$G$66*'Выручка'!Z32)</f>
        <v>112583.5277</v>
      </c>
      <c r="AA49" s="111">
        <f>(('Переменные'!$C$66/2)*'Переменные'!$E$66*AA10)+('Переменные'!$C$66*'Переменные'!$G$66*'Выручка'!AA32)</f>
        <v>108951.801</v>
      </c>
      <c r="AB49" s="111">
        <f>(('Переменные'!$C$66/2)*'Переменные'!$E$66*AB10)+('Переменные'!$C$66*'Переменные'!$G$66*'Выручка'!AB32)</f>
        <v>113639.6125</v>
      </c>
      <c r="AC49" s="97">
        <f t="shared" si="58"/>
        <v>1332006.63</v>
      </c>
      <c r="AD49" s="111">
        <f>(('Переменные'!$C$66/2)*'Переменные'!$E$66*AD10)+('Переменные'!$C$66*'Переменные'!$G$66*'Выручка'!AD32)</f>
        <v>112935.556</v>
      </c>
      <c r="AE49" s="111">
        <f>(('Переменные'!$C$66/2)*'Переменные'!$E$66*AE10)+('Переменные'!$C$66*'Переменные'!$G$66*'Выручка'!AE32)</f>
        <v>101688.3476</v>
      </c>
      <c r="AF49" s="111">
        <f>(('Переменные'!$C$66/2)*'Переменные'!$E$66*AF10)+('Переменные'!$C$66*'Переменные'!$G$66*'Выручка'!AF32)</f>
        <v>111879.4712</v>
      </c>
      <c r="AG49" s="111">
        <f>(('Переменные'!$C$66/2)*'Переменные'!$E$66*AG10)+('Переменные'!$C$66*'Переменные'!$G$66*'Выручка'!AG32)</f>
        <v>108270.456</v>
      </c>
      <c r="AH49" s="111">
        <f>(('Переменные'!$C$66/2)*'Переменные'!$E$66*AH10)+('Переменные'!$C$66*'Переменные'!$G$66*'Выручка'!AH32)</f>
        <v>112935.556</v>
      </c>
      <c r="AI49" s="111">
        <f>(('Переменные'!$C$66/2)*'Переменные'!$E$66*AI10)+('Переменные'!$C$66*'Переменные'!$G$66*'Выручка'!AI32)</f>
        <v>110995.836</v>
      </c>
      <c r="AJ49" s="111">
        <f>(('Переменные'!$C$66/2)*'Переменные'!$E$66*AJ10)+('Переменные'!$C$66*'Переменные'!$G$66*'Выручка'!AJ32)</f>
        <v>115258.9424</v>
      </c>
      <c r="AK49" s="111">
        <f>(('Переменные'!$C$66/2)*'Переменные'!$E$66*AK10)+('Переменные'!$C$66*'Переменные'!$G$66*'Выручка'!AK32)</f>
        <v>114906.9142</v>
      </c>
      <c r="AL49" s="111">
        <f>(('Переменные'!$C$66/2)*'Переменные'!$E$66*AL10)+('Переменные'!$C$66*'Переменные'!$G$66*'Выручка'!AL32)</f>
        <v>110518.8945</v>
      </c>
      <c r="AM49" s="111">
        <f>(('Переменные'!$C$66/2)*'Переменные'!$E$66*AM10)+('Переменные'!$C$66*'Переменные'!$G$66*'Выручка'!AM32)</f>
        <v>112794.7447</v>
      </c>
      <c r="AN49" s="111">
        <f>(('Переменные'!$C$66/2)*'Переменные'!$E$66*AN10)+('Переменные'!$C$66*'Переменные'!$G$66*'Выручка'!AN32)</f>
        <v>109156.2045</v>
      </c>
      <c r="AO49" s="111">
        <f>(('Переменные'!$C$66/2)*'Переменные'!$E$66*AO10)+('Переменные'!$C$66*'Переменные'!$G$66*'Выручка'!AO32)</f>
        <v>113850.8294</v>
      </c>
      <c r="AP49" s="97">
        <f t="shared" si="59"/>
        <v>1335191.752</v>
      </c>
      <c r="AQ49" s="111">
        <f>(('Переменные'!$C$66/2)*'Переменные'!$E$66*AQ10)+('Переменные'!$C$66*'Переменные'!$G$66*'Выручка'!AQ32)</f>
        <v>113146.7729</v>
      </c>
      <c r="AR49" s="111">
        <f>(('Переменные'!$C$66/2)*'Переменные'!$E$66*AR10)+('Переменные'!$C$66*'Переменные'!$G$66*'Выручка'!AR32)</f>
        <v>101879.1242</v>
      </c>
      <c r="AS49" s="111">
        <f>(('Переменные'!$C$66/2)*'Переменные'!$E$66*AS10)+('Переменные'!$C$66*'Переменные'!$G$66*'Выручка'!AS32)</f>
        <v>112090.6882</v>
      </c>
      <c r="AT49" s="111">
        <f>(('Переменные'!$C$66/2)*'Переменные'!$E$66*AT10)+('Переменные'!$C$66*'Переменные'!$G$66*'Выручка'!AT32)</f>
        <v>108474.8595</v>
      </c>
      <c r="AU49" s="111">
        <f>(('Переменные'!$C$66/2)*'Переменные'!$E$66*AU10)+('Переменные'!$C$66*'Переменные'!$G$66*'Выручка'!AU32)</f>
        <v>113146.7729</v>
      </c>
      <c r="AV49" s="111">
        <f>(('Переменные'!$C$66/2)*'Переменные'!$E$66*AV10)+('Переменные'!$C$66*'Переменные'!$G$66*'Выручка'!AV32)</f>
        <v>111200.2395</v>
      </c>
      <c r="AW49" s="111">
        <f>(('Переменные'!$C$66/2)*'Переменные'!$E$66*AW10)+('Переменные'!$C$66*'Переменные'!$G$66*'Выручка'!AW32)</f>
        <v>115470.1594</v>
      </c>
      <c r="AX49" s="111">
        <f>(('Переменные'!$C$66/2)*'Переменные'!$E$66*AX10)+('Переменные'!$C$66*'Переменные'!$G$66*'Выручка'!AX32)</f>
        <v>115118.1311</v>
      </c>
      <c r="AY49" s="111">
        <f>(('Переменные'!$C$66/2)*'Переменные'!$E$66*AY10)+('Переменные'!$C$66*'Переменные'!$G$66*'Выручка'!AY32)</f>
        <v>110723.298</v>
      </c>
      <c r="AZ49" s="111">
        <f>(('Переменные'!$C$66/2)*'Переменные'!$E$66*AZ10)+('Переменные'!$C$66*'Переменные'!$G$66*'Выручка'!AZ32)</f>
        <v>113005.9616</v>
      </c>
      <c r="BA49" s="111">
        <f>(('Переменные'!$C$66/2)*'Переменные'!$E$66*BA10)+('Переменные'!$C$66*'Переменные'!$G$66*'Выручка'!BA32)</f>
        <v>109360.608</v>
      </c>
      <c r="BB49" s="111">
        <f>(('Переменные'!$C$66/2)*'Переменные'!$E$66*BB10)+('Переменные'!$C$66*'Переменные'!$G$66*'Выручка'!BB32)</f>
        <v>114062.0464</v>
      </c>
      <c r="BC49" s="97">
        <f t="shared" si="60"/>
        <v>1337678.662</v>
      </c>
      <c r="BD49" s="111">
        <f>(('Переменные'!$C$66/2)*'Переменные'!$E$66*BD10)+('Переменные'!$C$66*'Переменные'!$G$66*'Выручка'!BD32)</f>
        <v>113357.9899</v>
      </c>
      <c r="BE49" s="111">
        <f>(('Переменные'!$C$66/2)*'Переменные'!$E$66*BE10)+('Переменные'!$C$66*'Переменные'!$G$66*'Выручка'!BE32)</f>
        <v>102069.9008</v>
      </c>
      <c r="BF49" s="111">
        <f>(('Переменные'!$C$66/2)*'Переменные'!$E$66*BF10)+('Переменные'!$C$66*'Переменные'!$G$66*'Выручка'!BF32)</f>
        <v>112301.9051</v>
      </c>
      <c r="BG49" s="111">
        <f>(('Переменные'!$C$66/2)*'Переменные'!$E$66*BG10)+('Переменные'!$C$66*'Переменные'!$G$66*'Выручка'!BG32)</f>
        <v>108679.263</v>
      </c>
      <c r="BH49" s="111">
        <f>(('Переменные'!$C$66/2)*'Переменные'!$E$66*BH10)+('Переменные'!$C$66*'Переменные'!$G$66*'Выручка'!BH32)</f>
        <v>113357.9899</v>
      </c>
      <c r="BI49" s="111">
        <f>(('Переменные'!$C$66/2)*'Переменные'!$E$66*BI10)+('Переменные'!$C$66*'Переменные'!$G$66*'Выручка'!BI32)</f>
        <v>111404.643</v>
      </c>
      <c r="BJ49" s="111">
        <f>(('Переменные'!$C$66/2)*'Переменные'!$E$66*BJ10)+('Переменные'!$C$66*'Переменные'!$G$66*'Выручка'!BJ32)</f>
        <v>115540.565</v>
      </c>
      <c r="BK49" s="111">
        <f>(('Переменные'!$C$66/2)*'Переменные'!$E$66*BK10)+('Переменные'!$C$66*'Переменные'!$G$66*'Выручка'!BK32)</f>
        <v>115329.3481</v>
      </c>
      <c r="BL49" s="111">
        <f>(('Переменные'!$C$66/2)*'Переменные'!$E$66*BL10)+('Переменные'!$C$66*'Переменные'!$G$66*'Выручка'!BL32)</f>
        <v>110927.7015</v>
      </c>
      <c r="BM49" s="111">
        <f>(('Переменные'!$C$66/2)*'Переменные'!$E$66*BM10)+('Переменные'!$C$66*'Переменные'!$G$66*'Выручка'!BM32)</f>
        <v>113217.1786</v>
      </c>
      <c r="BN49" s="111">
        <f>(('Переменные'!$C$66/2)*'Переменные'!$E$66*BN10)+('Переменные'!$C$66*'Переменные'!$G$66*'Выручка'!BN32)</f>
        <v>109565.0115</v>
      </c>
      <c r="BO49" s="111">
        <f>(('Переменные'!$C$66/2)*'Переменные'!$E$66*BO10)+('Переменные'!$C$66*'Переменные'!$G$66*'Выручка'!BO32)</f>
        <v>114273.2633</v>
      </c>
      <c r="BP49" s="97">
        <f t="shared" si="61"/>
        <v>1340024.76</v>
      </c>
      <c r="BQ49" s="111">
        <f>(('Переменные'!$C$66/2)*'Переменные'!$E$66*BQ10)+('Переменные'!$C$66*'Переменные'!$G$66*'Выручка'!BQ32)</f>
        <v>113569.2068</v>
      </c>
      <c r="BR49" s="111">
        <f>(('Переменные'!$C$66/2)*'Переменные'!$E$66*BR10)+('Переменные'!$C$66*'Переменные'!$G$66*'Выручка'!BR32)</f>
        <v>102260.6774</v>
      </c>
      <c r="BS49" s="111">
        <f>(('Переменные'!$C$66/2)*'Переменные'!$E$66*BS10)+('Переменные'!$C$66*'Переменные'!$G$66*'Выручка'!BS32)</f>
        <v>112513.1221</v>
      </c>
      <c r="BT49" s="111">
        <f>(('Переменные'!$C$66/2)*'Переменные'!$E$66*BT10)+('Переменные'!$C$66*'Переменные'!$G$66*'Выручка'!BT32)</f>
        <v>108883.6665</v>
      </c>
      <c r="BU49" s="111">
        <f>(('Переменные'!$C$66/2)*'Переменные'!$E$66*BU10)+('Переменные'!$C$66*'Переменные'!$G$66*'Выручка'!BU32)</f>
        <v>113569.2068</v>
      </c>
      <c r="BV49" s="111">
        <f>(('Переменные'!$C$66/2)*'Переменные'!$E$66*BV10)+('Переменные'!$C$66*'Переменные'!$G$66*'Выручка'!BV32)</f>
        <v>111609.0465</v>
      </c>
      <c r="BW49" s="111">
        <f>(('Переменные'!$C$66/2)*'Переменные'!$E$66*BW10)+('Переменные'!$C$66*'Переменные'!$G$66*'Выручка'!BW32)</f>
        <v>115540.565</v>
      </c>
      <c r="BX49" s="111">
        <f>(('Переменные'!$C$66/2)*'Переменные'!$E$66*BX10)+('Переменные'!$C$66*'Переменные'!$G$66*'Выручка'!BX32)</f>
        <v>115540.565</v>
      </c>
      <c r="BY49" s="111">
        <f>(('Переменные'!$C$66/2)*'Переменные'!$E$66*BY10)+('Переменные'!$C$66*'Переменные'!$G$66*'Выручка'!BY32)</f>
        <v>111132.105</v>
      </c>
      <c r="BZ49" s="111">
        <f>(('Переменные'!$C$66/2)*'Переменные'!$E$66*BZ10)+('Переменные'!$C$66*'Переменные'!$G$66*'Выручка'!BZ32)</f>
        <v>113428.3955</v>
      </c>
      <c r="CA49" s="111">
        <f>(('Переменные'!$C$66/2)*'Переменные'!$E$66*CA10)+('Переменные'!$C$66*'Переменные'!$G$66*'Выручка'!CA32)</f>
        <v>109769.415</v>
      </c>
      <c r="CB49" s="111">
        <f>(('Переменные'!$C$66/2)*'Переменные'!$E$66*CB10)+('Переменные'!$C$66*'Переменные'!$G$66*'Выручка'!CB32)</f>
        <v>114484.4803</v>
      </c>
      <c r="CC49" s="97">
        <f t="shared" si="62"/>
        <v>1342300.452</v>
      </c>
      <c r="CD49" s="111">
        <f>(('Переменные'!$C$66/2)*'Переменные'!$E$66*CD10)+('Переменные'!$C$66*'Переменные'!$G$66*'Выручка'!CD32)</f>
        <v>113780.4238</v>
      </c>
      <c r="CE49" s="111">
        <f>(('Переменные'!$C$66/2)*'Переменные'!$E$66*CE10)+('Переменные'!$C$66*'Переменные'!$G$66*'Выручка'!CE32)</f>
        <v>102451.454</v>
      </c>
      <c r="CF49" s="111">
        <f>(('Переменные'!$C$66/2)*'Переменные'!$E$66*CF10)+('Переменные'!$C$66*'Переменные'!$G$66*'Выручка'!CF32)</f>
        <v>112724.339</v>
      </c>
      <c r="CG49" s="111">
        <f>(('Переменные'!$C$66/2)*'Переменные'!$E$66*CG10)+('Переменные'!$C$66*'Переменные'!$G$66*'Выручка'!CG32)</f>
        <v>109088.07</v>
      </c>
      <c r="CH49" s="111">
        <f>(('Переменные'!$C$66/2)*'Переменные'!$E$66*CH10)+('Переменные'!$C$66*'Переменные'!$G$66*'Выручка'!CH32)</f>
        <v>113780.4238</v>
      </c>
      <c r="CI49" s="111">
        <f>(('Переменные'!$C$66/2)*'Переменные'!$E$66*CI10)+('Переменные'!$C$66*'Переменные'!$G$66*'Выручка'!CI32)</f>
        <v>111813.45</v>
      </c>
      <c r="CJ49" s="111">
        <f>(('Переменные'!$C$66/2)*'Переменные'!$E$66*CJ10)+('Переменные'!$C$66*'Переменные'!$G$66*'Выручка'!CJ32)</f>
        <v>115540.565</v>
      </c>
      <c r="CK49" s="111">
        <f>(('Переменные'!$C$66/2)*'Переменные'!$E$66*CK10)+('Переменные'!$C$66*'Переменные'!$G$66*'Выручка'!CK32)</f>
        <v>115540.565</v>
      </c>
      <c r="CL49" s="111">
        <f>(('Переменные'!$C$66/2)*'Переменные'!$E$66*CL10)+('Переменные'!$C$66*'Переменные'!$G$66*'Выручка'!CL32)</f>
        <v>111336.5085</v>
      </c>
      <c r="CM49" s="111">
        <f>(('Переменные'!$C$66/2)*'Переменные'!$E$66*CM10)+('Переменные'!$C$66*'Переменные'!$G$66*'Выручка'!CM32)</f>
        <v>113639.6125</v>
      </c>
      <c r="CN49" s="111">
        <f>(('Переменные'!$C$66/2)*'Переменные'!$E$66*CN10)+('Переменные'!$C$66*'Переменные'!$G$66*'Выручка'!CN32)</f>
        <v>109973.8185</v>
      </c>
      <c r="CO49" s="111">
        <f>(('Переменные'!$C$66/2)*'Переменные'!$E$66*CO10)+('Переменные'!$C$66*'Переменные'!$G$66*'Выручка'!CO32)</f>
        <v>114695.6972</v>
      </c>
      <c r="CP49" s="97">
        <f t="shared" si="63"/>
        <v>1344364.927</v>
      </c>
      <c r="CQ49" s="98"/>
      <c r="CR49" s="98"/>
      <c r="CS49" s="98"/>
      <c r="CT49" s="98"/>
    </row>
    <row r="50">
      <c r="A50" s="100"/>
      <c r="B50" s="108" t="s">
        <v>157</v>
      </c>
      <c r="C50" s="104"/>
      <c r="D50" s="102">
        <v>0.0</v>
      </c>
      <c r="E50" s="102">
        <v>0.0</v>
      </c>
      <c r="F50" s="102">
        <v>0.0</v>
      </c>
      <c r="G50" s="102">
        <v>0.0</v>
      </c>
      <c r="H50" s="102">
        <v>0.0</v>
      </c>
      <c r="I50" s="102">
        <v>0.0</v>
      </c>
      <c r="J50" s="111">
        <f>(('Переменные'!$C$67/2)*'Переменные'!$E$67*J10)+('Переменные'!$C$67*'Переменные'!$G$67*'Выручка'!J32)</f>
        <v>83651.95</v>
      </c>
      <c r="K50" s="111">
        <f>(('Переменные'!$C$67/2)*'Переменные'!$E$67*K10)+('Переменные'!$C$67*'Переменные'!$G$67*'Выручка'!K32)</f>
        <v>83310.175</v>
      </c>
      <c r="L50" s="111">
        <f>(('Переменные'!$C$67/2)*'Переменные'!$E$67*L10)+('Переменные'!$C$67*'Переменные'!$G$67*'Выручка'!L32)</f>
        <v>79961.25</v>
      </c>
      <c r="M50" s="111">
        <f>(('Переменные'!$C$67/2)*'Переменные'!$E$67*M10)+('Переменные'!$C$67*'Переменные'!$G$67*'Выручка'!M32)</f>
        <v>81259.525</v>
      </c>
      <c r="N50" s="111">
        <f>(('Переменные'!$C$67/2)*'Переменные'!$E$67*N10)+('Переменные'!$C$67*'Переменные'!$G$67*'Выручка'!N32)</f>
        <v>78638.25</v>
      </c>
      <c r="O50" s="111">
        <f>(('Переменные'!$C$67/2)*'Переменные'!$E$67*O10)+('Переменные'!$C$67*'Переменные'!$G$67*'Выручка'!O32)</f>
        <v>82284.85</v>
      </c>
      <c r="P50" s="97">
        <f t="shared" si="57"/>
        <v>489106</v>
      </c>
      <c r="Q50" s="111">
        <f>(('Переменные'!$C$67/2)*'Переменные'!$E$67*Q10)+('Переменные'!$C$67*'Переменные'!$G$67*'Выручка'!Q32)</f>
        <v>81601.3</v>
      </c>
      <c r="R50" s="111">
        <f>(('Переменные'!$C$67/2)*'Переменные'!$E$67*R10)+('Переменные'!$C$67*'Переменные'!$G$67*'Выручка'!R32)</f>
        <v>73395.7</v>
      </c>
      <c r="S50" s="111">
        <f>(('Переменные'!$C$67/2)*'Переменные'!$E$67*S10)+('Переменные'!$C$67*'Переменные'!$G$67*'Выручка'!S32)</f>
        <v>80575.975</v>
      </c>
      <c r="T50" s="111">
        <f>(('Переменные'!$C$67/2)*'Переменные'!$E$67*T10)+('Переменные'!$C$67*'Переменные'!$G$67*'Выручка'!T32)</f>
        <v>77976.75</v>
      </c>
      <c r="U50" s="111">
        <f>(('Переменные'!$C$67/2)*'Переменные'!$E$67*U10)+('Переменные'!$C$67*'Переменные'!$G$67*'Выручка'!U32)</f>
        <v>81601.3</v>
      </c>
      <c r="V50" s="111">
        <f>(('Переменные'!$C$67/2)*'Переменные'!$E$67*V10)+('Переменные'!$C$67*'Переменные'!$G$67*'Выручка'!V32)</f>
        <v>80622.75</v>
      </c>
      <c r="W50" s="111">
        <f>(('Переменные'!$C$67/2)*'Переменные'!$E$67*W10)+('Переменные'!$C$67*'Переменные'!$G$67*'Выручка'!W32)</f>
        <v>84047.72545</v>
      </c>
      <c r="X50" s="111">
        <f>(('Переменные'!$C$67/2)*'Переменные'!$E$67*X10)+('Переменные'!$C$67*'Переменные'!$G$67*'Выручка'!X32)</f>
        <v>83695.6972</v>
      </c>
      <c r="Y50" s="111">
        <f>(('Переменные'!$C$67/2)*'Переменные'!$E$67*Y10)+('Переменные'!$C$67*'Переменные'!$G$67*'Выручка'!Y32)</f>
        <v>80314.491</v>
      </c>
      <c r="Z50" s="111">
        <f>(('Переменные'!$C$67/2)*'Переменные'!$E$67*Z10)+('Переменные'!$C$67*'Переменные'!$G$67*'Выручка'!Z32)</f>
        <v>81583.5277</v>
      </c>
      <c r="AA50" s="111">
        <f>(('Переменные'!$C$67/2)*'Переменные'!$E$67*AA10)+('Переменные'!$C$67*'Переменные'!$G$67*'Выручка'!AA32)</f>
        <v>78951.801</v>
      </c>
      <c r="AB50" s="111">
        <f>(('Переменные'!$C$67/2)*'Переменные'!$E$67*AB10)+('Переменные'!$C$67*'Переменные'!$G$67*'Выручка'!AB32)</f>
        <v>82639.61245</v>
      </c>
      <c r="AC50" s="97">
        <f t="shared" si="58"/>
        <v>967006.6298</v>
      </c>
      <c r="AD50" s="111">
        <f>(('Переменные'!$C$67/2)*'Переменные'!$E$67*AD10)+('Переменные'!$C$67*'Переменные'!$G$67*'Выручка'!AD32)</f>
        <v>81935.55595</v>
      </c>
      <c r="AE50" s="111">
        <f>(('Переменные'!$C$67/2)*'Переменные'!$E$67*AE10)+('Переменные'!$C$67*'Переменные'!$G$67*'Выручка'!AE32)</f>
        <v>73688.3476</v>
      </c>
      <c r="AF50" s="111">
        <f>(('Переменные'!$C$67/2)*'Переменные'!$E$67*AF10)+('Переменные'!$C$67*'Переменные'!$G$67*'Выручка'!AF32)</f>
        <v>80879.4712</v>
      </c>
      <c r="AG50" s="111">
        <f>(('Переменные'!$C$67/2)*'Переменные'!$E$67*AG10)+('Переменные'!$C$67*'Переменные'!$G$67*'Выручка'!AG32)</f>
        <v>78270.456</v>
      </c>
      <c r="AH50" s="111">
        <f>(('Переменные'!$C$67/2)*'Переменные'!$E$67*AH10)+('Переменные'!$C$67*'Переменные'!$G$67*'Выручка'!AH32)</f>
        <v>81935.55595</v>
      </c>
      <c r="AI50" s="111">
        <f>(('Переменные'!$C$67/2)*'Переменные'!$E$67*AI10)+('Переменные'!$C$67*'Переменные'!$G$67*'Выручка'!AI32)</f>
        <v>80995.836</v>
      </c>
      <c r="AJ50" s="111">
        <f>(('Переменные'!$C$67/2)*'Переменные'!$E$67*AJ10)+('Переменные'!$C$67*'Переменные'!$G$67*'Выручка'!AJ32)</f>
        <v>84258.9424</v>
      </c>
      <c r="AK50" s="111">
        <f>(('Переменные'!$C$67/2)*'Переменные'!$E$67*AK10)+('Переменные'!$C$67*'Переменные'!$G$67*'Выручка'!AK32)</f>
        <v>83906.91415</v>
      </c>
      <c r="AL50" s="111">
        <f>(('Переменные'!$C$67/2)*'Переменные'!$E$67*AL10)+('Переменные'!$C$67*'Переменные'!$G$67*'Выручка'!AL32)</f>
        <v>80518.8945</v>
      </c>
      <c r="AM50" s="111">
        <f>(('Переменные'!$C$67/2)*'Переменные'!$E$67*AM10)+('Переменные'!$C$67*'Переменные'!$G$67*'Выручка'!AM32)</f>
        <v>81794.74465</v>
      </c>
      <c r="AN50" s="111">
        <f>(('Переменные'!$C$67/2)*'Переменные'!$E$67*AN10)+('Переменные'!$C$67*'Переменные'!$G$67*'Выручка'!AN32)</f>
        <v>79156.2045</v>
      </c>
      <c r="AO50" s="111">
        <f>(('Переменные'!$C$67/2)*'Переменные'!$E$67*AO10)+('Переменные'!$C$67*'Переменные'!$G$67*'Выручка'!AO32)</f>
        <v>82850.8294</v>
      </c>
      <c r="AP50" s="97">
        <f t="shared" si="59"/>
        <v>970191.7523</v>
      </c>
      <c r="AQ50" s="111">
        <f>(('Переменные'!$C$67/2)*'Переменные'!$E$67*AQ10)+('Переменные'!$C$67*'Переменные'!$G$67*'Выручка'!AQ32)</f>
        <v>82146.7729</v>
      </c>
      <c r="AR50" s="111">
        <f>(('Переменные'!$C$67/2)*'Переменные'!$E$67*AR10)+('Переменные'!$C$67*'Переменные'!$G$67*'Выручка'!AR32)</f>
        <v>73879.1242</v>
      </c>
      <c r="AS50" s="111">
        <f>(('Переменные'!$C$67/2)*'Переменные'!$E$67*AS10)+('Переменные'!$C$67*'Переменные'!$G$67*'Выручка'!AS32)</f>
        <v>81090.68815</v>
      </c>
      <c r="AT50" s="111">
        <f>(('Переменные'!$C$67/2)*'Переменные'!$E$67*AT10)+('Переменные'!$C$67*'Переменные'!$G$67*'Выручка'!AT32)</f>
        <v>78474.8595</v>
      </c>
      <c r="AU50" s="111">
        <f>(('Переменные'!$C$67/2)*'Переменные'!$E$67*AU10)+('Переменные'!$C$67*'Переменные'!$G$67*'Выручка'!AU32)</f>
        <v>82146.7729</v>
      </c>
      <c r="AV50" s="111">
        <f>(('Переменные'!$C$67/2)*'Переменные'!$E$67*AV10)+('Переменные'!$C$67*'Переменные'!$G$67*'Выручка'!AV32)</f>
        <v>81200.2395</v>
      </c>
      <c r="AW50" s="111">
        <f>(('Переменные'!$C$67/2)*'Переменные'!$E$67*AW10)+('Переменные'!$C$67*'Переменные'!$G$67*'Выручка'!AW32)</f>
        <v>84470.15935</v>
      </c>
      <c r="AX50" s="111">
        <f>(('Переменные'!$C$67/2)*'Переменные'!$E$67*AX10)+('Переменные'!$C$67*'Переменные'!$G$67*'Выручка'!AX32)</f>
        <v>84118.1311</v>
      </c>
      <c r="AY50" s="111">
        <f>(('Переменные'!$C$67/2)*'Переменные'!$E$67*AY10)+('Переменные'!$C$67*'Переменные'!$G$67*'Выручка'!AY32)</f>
        <v>80723.298</v>
      </c>
      <c r="AZ50" s="111">
        <f>(('Переменные'!$C$67/2)*'Переменные'!$E$67*AZ10)+('Переменные'!$C$67*'Переменные'!$G$67*'Выручка'!AZ32)</f>
        <v>82005.9616</v>
      </c>
      <c r="BA50" s="111">
        <f>(('Переменные'!$C$67/2)*'Переменные'!$E$67*BA10)+('Переменные'!$C$67*'Переменные'!$G$67*'Выручка'!BA32)</f>
        <v>79360.608</v>
      </c>
      <c r="BB50" s="111">
        <f>(('Переменные'!$C$67/2)*'Переменные'!$E$67*BB10)+('Переменные'!$C$67*'Переменные'!$G$67*'Выручка'!BB32)</f>
        <v>83062.04635</v>
      </c>
      <c r="BC50" s="97">
        <f t="shared" si="60"/>
        <v>972678.6616</v>
      </c>
      <c r="BD50" s="111">
        <f>(('Переменные'!$C$67/2)*'Переменные'!$E$67*BD10)+('Переменные'!$C$67*'Переменные'!$G$67*'Выручка'!BD32)</f>
        <v>82357.98985</v>
      </c>
      <c r="BE50" s="111">
        <f>(('Переменные'!$C$67/2)*'Переменные'!$E$67*BE10)+('Переменные'!$C$67*'Переменные'!$G$67*'Выручка'!BE32)</f>
        <v>74069.9008</v>
      </c>
      <c r="BF50" s="111">
        <f>(('Переменные'!$C$67/2)*'Переменные'!$E$67*BF10)+('Переменные'!$C$67*'Переменные'!$G$67*'Выручка'!BF32)</f>
        <v>81301.9051</v>
      </c>
      <c r="BG50" s="111">
        <f>(('Переменные'!$C$67/2)*'Переменные'!$E$67*BG10)+('Переменные'!$C$67*'Переменные'!$G$67*'Выручка'!BG32)</f>
        <v>78679.263</v>
      </c>
      <c r="BH50" s="111">
        <f>(('Переменные'!$C$67/2)*'Переменные'!$E$67*BH10)+('Переменные'!$C$67*'Переменные'!$G$67*'Выручка'!BH32)</f>
        <v>82357.98985</v>
      </c>
      <c r="BI50" s="111">
        <f>(('Переменные'!$C$67/2)*'Переменные'!$E$67*BI10)+('Переменные'!$C$67*'Переменные'!$G$67*'Выручка'!BI32)</f>
        <v>81404.643</v>
      </c>
      <c r="BJ50" s="111">
        <f>(('Переменные'!$C$67/2)*'Переменные'!$E$67*BJ10)+('Переменные'!$C$67*'Переменные'!$G$67*'Выручка'!BJ32)</f>
        <v>84540.565</v>
      </c>
      <c r="BK50" s="111">
        <f>(('Переменные'!$C$67/2)*'Переменные'!$E$67*BK10)+('Переменные'!$C$67*'Переменные'!$G$67*'Выручка'!BK32)</f>
        <v>84329.34805</v>
      </c>
      <c r="BL50" s="111">
        <f>(('Переменные'!$C$67/2)*'Переменные'!$E$67*BL10)+('Переменные'!$C$67*'Переменные'!$G$67*'Выручка'!BL32)</f>
        <v>80927.7015</v>
      </c>
      <c r="BM50" s="111">
        <f>(('Переменные'!$C$67/2)*'Переменные'!$E$67*BM10)+('Переменные'!$C$67*'Переменные'!$G$67*'Выручка'!BM32)</f>
        <v>82217.17855</v>
      </c>
      <c r="BN50" s="111">
        <f>(('Переменные'!$C$67/2)*'Переменные'!$E$67*BN10)+('Переменные'!$C$67*'Переменные'!$G$67*'Выручка'!BN32)</f>
        <v>79565.0115</v>
      </c>
      <c r="BO50" s="111">
        <f>(('Переменные'!$C$67/2)*'Переменные'!$E$67*BO10)+('Переменные'!$C$67*'Переменные'!$G$67*'Выручка'!BO32)</f>
        <v>83273.2633</v>
      </c>
      <c r="BP50" s="97">
        <f t="shared" si="61"/>
        <v>975024.7595</v>
      </c>
      <c r="BQ50" s="111">
        <f>(('Переменные'!$C$67/2)*'Переменные'!$E$67*BQ10)+('Переменные'!$C$67*'Переменные'!$G$67*'Выручка'!BQ32)</f>
        <v>82569.2068</v>
      </c>
      <c r="BR50" s="111">
        <f>(('Переменные'!$C$67/2)*'Переменные'!$E$67*BR10)+('Переменные'!$C$67*'Переменные'!$G$67*'Выручка'!BR32)</f>
        <v>74260.6774</v>
      </c>
      <c r="BS50" s="111">
        <f>(('Переменные'!$C$67/2)*'Переменные'!$E$67*BS10)+('Переменные'!$C$67*'Переменные'!$G$67*'Выручка'!BS32)</f>
        <v>81513.12205</v>
      </c>
      <c r="BT50" s="111">
        <f>(('Переменные'!$C$67/2)*'Переменные'!$E$67*BT10)+('Переменные'!$C$67*'Переменные'!$G$67*'Выручка'!BT32)</f>
        <v>78883.6665</v>
      </c>
      <c r="BU50" s="111">
        <f>(('Переменные'!$C$67/2)*'Переменные'!$E$67*BU10)+('Переменные'!$C$67*'Переменные'!$G$67*'Выручка'!BU32)</f>
        <v>82569.2068</v>
      </c>
      <c r="BV50" s="111">
        <f>(('Переменные'!$C$67/2)*'Переменные'!$E$67*BV10)+('Переменные'!$C$67*'Переменные'!$G$67*'Выручка'!BV32)</f>
        <v>81609.0465</v>
      </c>
      <c r="BW50" s="111">
        <f>(('Переменные'!$C$67/2)*'Переменные'!$E$67*BW10)+('Переменные'!$C$67*'Переменные'!$G$67*'Выручка'!BW32)</f>
        <v>84540.565</v>
      </c>
      <c r="BX50" s="111">
        <f>(('Переменные'!$C$67/2)*'Переменные'!$E$67*BX10)+('Переменные'!$C$67*'Переменные'!$G$67*'Выручка'!BX32)</f>
        <v>84540.565</v>
      </c>
      <c r="BY50" s="111">
        <f>(('Переменные'!$C$67/2)*'Переменные'!$E$67*BY10)+('Переменные'!$C$67*'Переменные'!$G$67*'Выручка'!BY32)</f>
        <v>81132.105</v>
      </c>
      <c r="BZ50" s="111">
        <f>(('Переменные'!$C$67/2)*'Переменные'!$E$67*BZ10)+('Переменные'!$C$67*'Переменные'!$G$67*'Выручка'!BZ32)</f>
        <v>82428.3955</v>
      </c>
      <c r="CA50" s="111">
        <f>(('Переменные'!$C$67/2)*'Переменные'!$E$67*CA10)+('Переменные'!$C$67*'Переменные'!$G$67*'Выручка'!CA32)</f>
        <v>79769.415</v>
      </c>
      <c r="CB50" s="111">
        <f>(('Переменные'!$C$67/2)*'Переменные'!$E$67*CB10)+('Переменные'!$C$67*'Переменные'!$G$67*'Выручка'!CB32)</f>
        <v>83484.48025</v>
      </c>
      <c r="CC50" s="97">
        <f t="shared" si="62"/>
        <v>977300.4518</v>
      </c>
      <c r="CD50" s="111">
        <f>(('Переменные'!$C$67/2)*'Переменные'!$E$67*CD10)+('Переменные'!$C$67*'Переменные'!$G$67*'Выручка'!CD32)</f>
        <v>82780.42375</v>
      </c>
      <c r="CE50" s="111">
        <f>(('Переменные'!$C$67/2)*'Переменные'!$E$67*CE10)+('Переменные'!$C$67*'Переменные'!$G$67*'Выручка'!CE32)</f>
        <v>74451.454</v>
      </c>
      <c r="CF50" s="111">
        <f>(('Переменные'!$C$67/2)*'Переменные'!$E$67*CF10)+('Переменные'!$C$67*'Переменные'!$G$67*'Выручка'!CF32)</f>
        <v>81724.339</v>
      </c>
      <c r="CG50" s="111">
        <f>(('Переменные'!$C$67/2)*'Переменные'!$E$67*CG10)+('Переменные'!$C$67*'Переменные'!$G$67*'Выручка'!CG32)</f>
        <v>79088.07</v>
      </c>
      <c r="CH50" s="111">
        <f>(('Переменные'!$C$67/2)*'Переменные'!$E$67*CH10)+('Переменные'!$C$67*'Переменные'!$G$67*'Выручка'!CH32)</f>
        <v>82780.42375</v>
      </c>
      <c r="CI50" s="111">
        <f>(('Переменные'!$C$67/2)*'Переменные'!$E$67*CI10)+('Переменные'!$C$67*'Переменные'!$G$67*'Выручка'!CI32)</f>
        <v>81813.45</v>
      </c>
      <c r="CJ50" s="111">
        <f>(('Переменные'!$C$67/2)*'Переменные'!$E$67*CJ10)+('Переменные'!$C$67*'Переменные'!$G$67*'Выручка'!CJ32)</f>
        <v>84540.565</v>
      </c>
      <c r="CK50" s="111">
        <f>(('Переменные'!$C$67/2)*'Переменные'!$E$67*CK10)+('Переменные'!$C$67*'Переменные'!$G$67*'Выручка'!CK32)</f>
        <v>84540.565</v>
      </c>
      <c r="CL50" s="111">
        <f>(('Переменные'!$C$67/2)*'Переменные'!$E$67*CL10)+('Переменные'!$C$67*'Переменные'!$G$67*'Выручка'!CL32)</f>
        <v>81336.5085</v>
      </c>
      <c r="CM50" s="111">
        <f>(('Переменные'!$C$67/2)*'Переменные'!$E$67*CM10)+('Переменные'!$C$67*'Переменные'!$G$67*'Выручка'!CM32)</f>
        <v>82639.61245</v>
      </c>
      <c r="CN50" s="111">
        <f>(('Переменные'!$C$67/2)*'Переменные'!$E$67*CN10)+('Переменные'!$C$67*'Переменные'!$G$67*'Выручка'!CN32)</f>
        <v>79973.8185</v>
      </c>
      <c r="CO50" s="111">
        <f>(('Переменные'!$C$67/2)*'Переменные'!$E$67*CO10)+('Переменные'!$C$67*'Переменные'!$G$67*'Выручка'!CO32)</f>
        <v>83695.6972</v>
      </c>
      <c r="CP50" s="97">
        <f t="shared" si="63"/>
        <v>979364.9272</v>
      </c>
      <c r="CQ50" s="98"/>
      <c r="CR50" s="98"/>
      <c r="CS50" s="98"/>
      <c r="CT50" s="98"/>
    </row>
    <row r="51">
      <c r="A51" s="95"/>
      <c r="B51" s="106" t="s">
        <v>158</v>
      </c>
      <c r="C51" s="104"/>
      <c r="D51" s="107">
        <f>'Выручка'!D32*0.1</f>
        <v>0</v>
      </c>
      <c r="E51" s="107">
        <f>'Выручка'!E32*0.1</f>
        <v>0</v>
      </c>
      <c r="F51" s="107">
        <f>'Выручка'!F32*0.1</f>
        <v>0</v>
      </c>
      <c r="G51" s="107">
        <f>'Выручка'!G32*0.1</f>
        <v>0</v>
      </c>
      <c r="H51" s="107">
        <f>'Выручка'!H32*0.1</f>
        <v>0</v>
      </c>
      <c r="I51" s="107">
        <f>'Выручка'!I32*0.1</f>
        <v>0</v>
      </c>
      <c r="J51" s="107">
        <f>'Выручка'!J32*0.1</f>
        <v>153798.75</v>
      </c>
      <c r="K51" s="107">
        <f>'Выручка'!K32*0.1</f>
        <v>145254.375</v>
      </c>
      <c r="L51" s="107">
        <f>'Выручка'!L32*0.1</f>
        <v>124031.25</v>
      </c>
      <c r="M51" s="107">
        <f>'Выручка'!M32*0.1</f>
        <v>93988.125</v>
      </c>
      <c r="N51" s="107">
        <f>'Выручка'!N32*0.1</f>
        <v>90956.25</v>
      </c>
      <c r="O51" s="107">
        <f>'Выручка'!O32*0.1</f>
        <v>119621.25</v>
      </c>
      <c r="P51" s="97">
        <f t="shared" si="57"/>
        <v>727650</v>
      </c>
      <c r="Q51" s="107">
        <f>'Выручка'!Q32*0.1</f>
        <v>102532.5</v>
      </c>
      <c r="R51" s="107">
        <f>'Выручка'!R32*0.1</f>
        <v>84892.5</v>
      </c>
      <c r="S51" s="107">
        <f>'Выручка'!S32*0.1</f>
        <v>76899.375</v>
      </c>
      <c r="T51" s="107">
        <f>'Выручка'!T32*0.1</f>
        <v>74418.75</v>
      </c>
      <c r="U51" s="107">
        <f>'Выручка'!U32*0.1</f>
        <v>102532.5</v>
      </c>
      <c r="V51" s="107">
        <f>'Выручка'!V32*0.1</f>
        <v>140568.75</v>
      </c>
      <c r="W51" s="107">
        <f>'Выручка'!W32*0.1</f>
        <v>163693.1363</v>
      </c>
      <c r="X51" s="107">
        <f>'Выручка'!X32*0.1</f>
        <v>154892.43</v>
      </c>
      <c r="Y51" s="107">
        <f>'Выручка'!Y32*0.1</f>
        <v>132862.275</v>
      </c>
      <c r="Z51" s="107">
        <f>'Выручка'!Z32*0.1</f>
        <v>102088.1925</v>
      </c>
      <c r="AA51" s="107">
        <f>'Выручка'!AA32*0.1</f>
        <v>98795.025</v>
      </c>
      <c r="AB51" s="107">
        <f>'Выручка'!AB32*0.1</f>
        <v>128490.3113</v>
      </c>
      <c r="AC51" s="97">
        <f t="shared" si="58"/>
        <v>1362665.745</v>
      </c>
      <c r="AD51" s="107">
        <f>'Выручка'!AD32*0.1</f>
        <v>110888.8988</v>
      </c>
      <c r="AE51" s="107">
        <f>'Выручка'!AE32*0.1</f>
        <v>92208.69</v>
      </c>
      <c r="AF51" s="107">
        <f>'Выручка'!AF32*0.1</f>
        <v>84486.78</v>
      </c>
      <c r="AG51" s="107">
        <f>'Выручка'!AG32*0.1</f>
        <v>81761.4</v>
      </c>
      <c r="AH51" s="107">
        <f>'Выручка'!AH32*0.1</f>
        <v>110888.8988</v>
      </c>
      <c r="AI51" s="107">
        <f>'Выручка'!AI32*0.1</f>
        <v>149895.9</v>
      </c>
      <c r="AJ51" s="107">
        <f>'Выручка'!AJ32*0.1</f>
        <v>168973.56</v>
      </c>
      <c r="AK51" s="107">
        <f>'Выручка'!AK32*0.1</f>
        <v>160172.8538</v>
      </c>
      <c r="AL51" s="107">
        <f>'Выручка'!AL32*0.1</f>
        <v>137972.3625</v>
      </c>
      <c r="AM51" s="107">
        <f>'Выручка'!AM32*0.1</f>
        <v>107368.6163</v>
      </c>
      <c r="AN51" s="107">
        <f>'Выручка'!AN32*0.1</f>
        <v>103905.1125</v>
      </c>
      <c r="AO51" s="107">
        <f>'Выручка'!AO32*0.1</f>
        <v>133770.735</v>
      </c>
      <c r="AP51" s="97">
        <f t="shared" si="59"/>
        <v>1442293.808</v>
      </c>
      <c r="AQ51" s="107">
        <f>'Выручка'!AQ32*0.1</f>
        <v>116169.3225</v>
      </c>
      <c r="AR51" s="107">
        <f>'Выручка'!AR32*0.1</f>
        <v>96978.105</v>
      </c>
      <c r="AS51" s="107">
        <f>'Выручка'!AS32*0.1</f>
        <v>89767.20375</v>
      </c>
      <c r="AT51" s="107">
        <f>'Выручка'!AT32*0.1</f>
        <v>86871.4875</v>
      </c>
      <c r="AU51" s="107">
        <f>'Выручка'!AU32*0.1</f>
        <v>116169.3225</v>
      </c>
      <c r="AV51" s="107">
        <f>'Выручка'!AV32*0.1</f>
        <v>155005.9875</v>
      </c>
      <c r="AW51" s="107">
        <f>'Выручка'!AW32*0.1</f>
        <v>174253.9838</v>
      </c>
      <c r="AX51" s="107">
        <f>'Выручка'!AX32*0.1</f>
        <v>165453.2775</v>
      </c>
      <c r="AY51" s="107">
        <f>'Выручка'!AY32*0.1</f>
        <v>143082.45</v>
      </c>
      <c r="AZ51" s="107">
        <f>'Выручка'!AZ32*0.1</f>
        <v>112649.04</v>
      </c>
      <c r="BA51" s="107">
        <f>'Выручка'!BA32*0.1</f>
        <v>109015.2</v>
      </c>
      <c r="BB51" s="107">
        <f>'Выручка'!BB32*0.1</f>
        <v>139051.1588</v>
      </c>
      <c r="BC51" s="97">
        <f t="shared" si="60"/>
        <v>1504466.539</v>
      </c>
      <c r="BD51" s="107">
        <f>'Выручка'!BD32*0.1</f>
        <v>121449.7463</v>
      </c>
      <c r="BE51" s="107">
        <f>'Выручка'!BE32*0.1</f>
        <v>101747.52</v>
      </c>
      <c r="BF51" s="107">
        <f>'Выручка'!BF32*0.1</f>
        <v>95047.6275</v>
      </c>
      <c r="BG51" s="107">
        <f>'Выручка'!BG32*0.1</f>
        <v>91981.575</v>
      </c>
      <c r="BH51" s="107">
        <f>'Выручка'!BH32*0.1</f>
        <v>121449.7463</v>
      </c>
      <c r="BI51" s="107">
        <f>'Выручка'!BI32*0.1</f>
        <v>160116.075</v>
      </c>
      <c r="BJ51" s="107">
        <f>'Выручка'!BJ32*0.1</f>
        <v>176014.125</v>
      </c>
      <c r="BK51" s="107">
        <f>'Выручка'!BK32*0.1</f>
        <v>170733.7013</v>
      </c>
      <c r="BL51" s="107">
        <f>'Выручка'!BL32*0.1</f>
        <v>148192.5375</v>
      </c>
      <c r="BM51" s="107">
        <f>'Выручка'!BM32*0.1</f>
        <v>117929.4638</v>
      </c>
      <c r="BN51" s="107">
        <f>'Выручка'!BN32*0.1</f>
        <v>114125.2875</v>
      </c>
      <c r="BO51" s="107">
        <f>'Выручка'!BO32*0.1</f>
        <v>144331.5825</v>
      </c>
      <c r="BP51" s="97">
        <f t="shared" si="61"/>
        <v>1563118.988</v>
      </c>
      <c r="BQ51" s="107">
        <f>'Выручка'!BQ32*0.1</f>
        <v>126730.17</v>
      </c>
      <c r="BR51" s="107">
        <f>'Выручка'!BR32*0.1</f>
        <v>106516.935</v>
      </c>
      <c r="BS51" s="107">
        <f>'Выручка'!BS32*0.1</f>
        <v>100328.0513</v>
      </c>
      <c r="BT51" s="107">
        <f>'Выручка'!BT32*0.1</f>
        <v>97091.6625</v>
      </c>
      <c r="BU51" s="107">
        <f>'Выручка'!BU32*0.1</f>
        <v>126730.17</v>
      </c>
      <c r="BV51" s="107">
        <f>'Выручка'!BV32*0.1</f>
        <v>165226.1625</v>
      </c>
      <c r="BW51" s="107">
        <f>'Выручка'!BW32*0.1</f>
        <v>176014.125</v>
      </c>
      <c r="BX51" s="107">
        <f>'Выручка'!BX32*0.1</f>
        <v>176014.125</v>
      </c>
      <c r="BY51" s="107">
        <f>'Выручка'!BY32*0.1</f>
        <v>153302.625</v>
      </c>
      <c r="BZ51" s="107">
        <f>'Выручка'!BZ32*0.1</f>
        <v>123209.8875</v>
      </c>
      <c r="CA51" s="107">
        <f>'Выручка'!CA32*0.1</f>
        <v>119235.375</v>
      </c>
      <c r="CB51" s="107">
        <f>'Выручка'!CB32*0.1</f>
        <v>149612.0063</v>
      </c>
      <c r="CC51" s="97">
        <f t="shared" si="62"/>
        <v>1620011.295</v>
      </c>
      <c r="CD51" s="107">
        <f>'Выручка'!CD32*0.1</f>
        <v>132010.5938</v>
      </c>
      <c r="CE51" s="107">
        <f>'Выручка'!CE32*0.1</f>
        <v>111286.35</v>
      </c>
      <c r="CF51" s="107">
        <f>'Выручка'!CF32*0.1</f>
        <v>105608.475</v>
      </c>
      <c r="CG51" s="107">
        <f>'Выручка'!CG32*0.1</f>
        <v>102201.75</v>
      </c>
      <c r="CH51" s="107">
        <f>'Выручка'!CH32*0.1</f>
        <v>132010.5938</v>
      </c>
      <c r="CI51" s="107">
        <f>'Выручка'!CI32*0.1</f>
        <v>170336.25</v>
      </c>
      <c r="CJ51" s="107">
        <f>'Выручка'!CJ32*0.1</f>
        <v>176014.125</v>
      </c>
      <c r="CK51" s="107">
        <f>'Выручка'!CK32*0.1</f>
        <v>176014.125</v>
      </c>
      <c r="CL51" s="107">
        <f>'Выручка'!CL32*0.1</f>
        <v>158412.7125</v>
      </c>
      <c r="CM51" s="107">
        <f>'Выручка'!CM32*0.1</f>
        <v>128490.3113</v>
      </c>
      <c r="CN51" s="107">
        <f>'Выручка'!CN32*0.1</f>
        <v>124345.4625</v>
      </c>
      <c r="CO51" s="107">
        <f>'Выручка'!CO32*0.1</f>
        <v>154892.43</v>
      </c>
      <c r="CP51" s="97">
        <f t="shared" si="63"/>
        <v>1671623.179</v>
      </c>
      <c r="CQ51" s="98"/>
      <c r="CR51" s="98"/>
      <c r="CS51" s="98"/>
      <c r="CT51" s="98"/>
    </row>
    <row r="52">
      <c r="A52" s="100"/>
      <c r="B52" s="108" t="s">
        <v>43</v>
      </c>
      <c r="C52" s="104"/>
      <c r="D52" s="107">
        <f t="shared" ref="D52:O52" si="64">SUM(D48:D51)</f>
        <v>0</v>
      </c>
      <c r="E52" s="107">
        <f t="shared" si="64"/>
        <v>0</v>
      </c>
      <c r="F52" s="107">
        <f t="shared" si="64"/>
        <v>0</v>
      </c>
      <c r="G52" s="107">
        <f t="shared" si="64"/>
        <v>0</v>
      </c>
      <c r="H52" s="107">
        <f t="shared" si="64"/>
        <v>0</v>
      </c>
      <c r="I52" s="107">
        <f t="shared" si="64"/>
        <v>0</v>
      </c>
      <c r="J52" s="107">
        <f t="shared" si="64"/>
        <v>581406.55</v>
      </c>
      <c r="K52" s="107">
        <f t="shared" si="64"/>
        <v>571495.075</v>
      </c>
      <c r="L52" s="107">
        <f t="shared" si="64"/>
        <v>533876.25</v>
      </c>
      <c r="M52" s="107">
        <f t="shared" si="64"/>
        <v>512026.225</v>
      </c>
      <c r="N52" s="107">
        <f t="shared" si="64"/>
        <v>495509.25</v>
      </c>
      <c r="O52" s="107">
        <f t="shared" si="64"/>
        <v>541760.65</v>
      </c>
      <c r="P52" s="97">
        <f t="shared" si="57"/>
        <v>3236074</v>
      </c>
      <c r="Q52" s="107">
        <f t="shared" ref="Q52:AB52" si="65">SUM(Q48:Q51)</f>
        <v>521937.7</v>
      </c>
      <c r="R52" s="107">
        <f t="shared" si="65"/>
        <v>462475.3</v>
      </c>
      <c r="S52" s="107">
        <f t="shared" si="65"/>
        <v>492203.275</v>
      </c>
      <c r="T52" s="107">
        <f t="shared" si="65"/>
        <v>476325.75</v>
      </c>
      <c r="U52" s="107">
        <f t="shared" si="65"/>
        <v>521937.7</v>
      </c>
      <c r="V52" s="107">
        <f t="shared" si="65"/>
        <v>553059.75</v>
      </c>
      <c r="W52" s="107">
        <f t="shared" si="65"/>
        <v>592884.0381</v>
      </c>
      <c r="X52" s="107">
        <f t="shared" si="65"/>
        <v>582675.2188</v>
      </c>
      <c r="Y52" s="107">
        <f t="shared" si="65"/>
        <v>544120.239</v>
      </c>
      <c r="Z52" s="107">
        <f t="shared" si="65"/>
        <v>521422.3033</v>
      </c>
      <c r="AA52" s="107">
        <f t="shared" si="65"/>
        <v>504602.229</v>
      </c>
      <c r="AB52" s="107">
        <f t="shared" si="65"/>
        <v>552048.7611</v>
      </c>
      <c r="AC52" s="97">
        <f t="shared" si="58"/>
        <v>6325692.264</v>
      </c>
      <c r="AD52" s="107">
        <f t="shared" ref="AD52:AO52" si="66">SUM(AD48:AD51)</f>
        <v>531631.1226</v>
      </c>
      <c r="AE52" s="107">
        <f t="shared" si="66"/>
        <v>470962.0804</v>
      </c>
      <c r="AF52" s="107">
        <f t="shared" si="66"/>
        <v>501004.6648</v>
      </c>
      <c r="AG52" s="107">
        <f t="shared" si="66"/>
        <v>484843.224</v>
      </c>
      <c r="AH52" s="107">
        <f t="shared" si="66"/>
        <v>531631.1226</v>
      </c>
      <c r="AI52" s="107">
        <f t="shared" si="66"/>
        <v>563879.244</v>
      </c>
      <c r="AJ52" s="107">
        <f t="shared" si="66"/>
        <v>599009.3296</v>
      </c>
      <c r="AK52" s="107">
        <f t="shared" si="66"/>
        <v>588800.5104</v>
      </c>
      <c r="AL52" s="107">
        <f t="shared" si="66"/>
        <v>550047.9405</v>
      </c>
      <c r="AM52" s="107">
        <f t="shared" si="66"/>
        <v>527547.5949</v>
      </c>
      <c r="AN52" s="107">
        <f t="shared" si="66"/>
        <v>510529.9305</v>
      </c>
      <c r="AO52" s="107">
        <f t="shared" si="66"/>
        <v>558174.0526</v>
      </c>
      <c r="AP52" s="97">
        <f t="shared" si="59"/>
        <v>6418060.817</v>
      </c>
      <c r="AQ52" s="107">
        <f t="shared" ref="AQ52:BB52" si="67">SUM(AQ48:AQ51)</f>
        <v>537756.4141</v>
      </c>
      <c r="AR52" s="107">
        <f t="shared" si="67"/>
        <v>476494.6018</v>
      </c>
      <c r="AS52" s="107">
        <f t="shared" si="67"/>
        <v>507129.9564</v>
      </c>
      <c r="AT52" s="107">
        <f t="shared" si="67"/>
        <v>490770.9255</v>
      </c>
      <c r="AU52" s="107">
        <f t="shared" si="67"/>
        <v>537756.4141</v>
      </c>
      <c r="AV52" s="107">
        <f t="shared" si="67"/>
        <v>569806.9455</v>
      </c>
      <c r="AW52" s="107">
        <f t="shared" si="67"/>
        <v>605134.6212</v>
      </c>
      <c r="AX52" s="107">
        <f t="shared" si="67"/>
        <v>594925.8019</v>
      </c>
      <c r="AY52" s="107">
        <f t="shared" si="67"/>
        <v>555975.642</v>
      </c>
      <c r="AZ52" s="107">
        <f t="shared" si="67"/>
        <v>533672.8864</v>
      </c>
      <c r="BA52" s="107">
        <f t="shared" si="67"/>
        <v>516457.632</v>
      </c>
      <c r="BB52" s="107">
        <f t="shared" si="67"/>
        <v>564299.3442</v>
      </c>
      <c r="BC52" s="97">
        <f t="shared" si="60"/>
        <v>6490181.185</v>
      </c>
      <c r="BD52" s="107">
        <f t="shared" ref="BD52:BO52" si="68">SUM(BD48:BD51)</f>
        <v>543881.7057</v>
      </c>
      <c r="BE52" s="107">
        <f t="shared" si="68"/>
        <v>482027.1232</v>
      </c>
      <c r="BF52" s="107">
        <f t="shared" si="68"/>
        <v>513255.2479</v>
      </c>
      <c r="BG52" s="107">
        <f t="shared" si="68"/>
        <v>496698.627</v>
      </c>
      <c r="BH52" s="107">
        <f t="shared" si="68"/>
        <v>543881.7057</v>
      </c>
      <c r="BI52" s="107">
        <f t="shared" si="68"/>
        <v>575734.647</v>
      </c>
      <c r="BJ52" s="107">
        <f t="shared" si="68"/>
        <v>607176.385</v>
      </c>
      <c r="BK52" s="107">
        <f t="shared" si="68"/>
        <v>601051.0935</v>
      </c>
      <c r="BL52" s="107">
        <f t="shared" si="68"/>
        <v>561903.3435</v>
      </c>
      <c r="BM52" s="107">
        <f t="shared" si="68"/>
        <v>539798.178</v>
      </c>
      <c r="BN52" s="107">
        <f t="shared" si="68"/>
        <v>522385.3335</v>
      </c>
      <c r="BO52" s="107">
        <f t="shared" si="68"/>
        <v>570424.6357</v>
      </c>
      <c r="BP52" s="97">
        <f t="shared" si="61"/>
        <v>6558218.026</v>
      </c>
      <c r="BQ52" s="107">
        <f t="shared" ref="BQ52:CB52" si="69">SUM(BQ48:BQ51)</f>
        <v>550006.9972</v>
      </c>
      <c r="BR52" s="107">
        <f t="shared" si="69"/>
        <v>487559.6446</v>
      </c>
      <c r="BS52" s="107">
        <f t="shared" si="69"/>
        <v>519380.5395</v>
      </c>
      <c r="BT52" s="107">
        <f t="shared" si="69"/>
        <v>502626.3285</v>
      </c>
      <c r="BU52" s="107">
        <f t="shared" si="69"/>
        <v>550006.9972</v>
      </c>
      <c r="BV52" s="107">
        <f t="shared" si="69"/>
        <v>581662.3485</v>
      </c>
      <c r="BW52" s="107">
        <f t="shared" si="69"/>
        <v>607176.385</v>
      </c>
      <c r="BX52" s="107">
        <f t="shared" si="69"/>
        <v>607176.385</v>
      </c>
      <c r="BY52" s="107">
        <f t="shared" si="69"/>
        <v>567831.045</v>
      </c>
      <c r="BZ52" s="107">
        <f t="shared" si="69"/>
        <v>545923.4695</v>
      </c>
      <c r="CA52" s="107">
        <f t="shared" si="69"/>
        <v>528313.035</v>
      </c>
      <c r="CB52" s="107">
        <f t="shared" si="69"/>
        <v>576549.9273</v>
      </c>
      <c r="CC52" s="97">
        <f t="shared" si="62"/>
        <v>6624213.102</v>
      </c>
      <c r="CD52" s="107">
        <f t="shared" ref="CD52:CO52" si="70">SUM(CD48:CD51)</f>
        <v>556132.2888</v>
      </c>
      <c r="CE52" s="107">
        <f t="shared" si="70"/>
        <v>493092.166</v>
      </c>
      <c r="CF52" s="107">
        <f t="shared" si="70"/>
        <v>525505.831</v>
      </c>
      <c r="CG52" s="107">
        <f t="shared" si="70"/>
        <v>508554.03</v>
      </c>
      <c r="CH52" s="107">
        <f t="shared" si="70"/>
        <v>556132.2888</v>
      </c>
      <c r="CI52" s="107">
        <f t="shared" si="70"/>
        <v>587590.05</v>
      </c>
      <c r="CJ52" s="107">
        <f t="shared" si="70"/>
        <v>607176.385</v>
      </c>
      <c r="CK52" s="107">
        <f t="shared" si="70"/>
        <v>607176.385</v>
      </c>
      <c r="CL52" s="107">
        <f t="shared" si="70"/>
        <v>573758.7465</v>
      </c>
      <c r="CM52" s="107">
        <f t="shared" si="70"/>
        <v>552048.7611</v>
      </c>
      <c r="CN52" s="107">
        <f t="shared" si="70"/>
        <v>534240.7365</v>
      </c>
      <c r="CO52" s="107">
        <f t="shared" si="70"/>
        <v>582675.2188</v>
      </c>
      <c r="CP52" s="97">
        <f t="shared" si="63"/>
        <v>6684082.887</v>
      </c>
      <c r="CQ52" s="98"/>
      <c r="CR52" s="98"/>
      <c r="CS52" s="98"/>
      <c r="CT52" s="98"/>
    </row>
    <row r="53" ht="11.25" customHeight="1">
      <c r="A53" s="95"/>
      <c r="B53" s="95"/>
      <c r="C53" s="84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8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8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8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8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8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8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8"/>
      <c r="CQ53" s="98"/>
      <c r="CR53" s="98"/>
      <c r="CS53" s="98"/>
      <c r="CT53" s="98"/>
    </row>
    <row r="54">
      <c r="A54" s="70"/>
      <c r="B54" s="70" t="s">
        <v>159</v>
      </c>
      <c r="C54" s="84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8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8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8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8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8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8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8"/>
      <c r="CQ54" s="98"/>
      <c r="CR54" s="98"/>
      <c r="CS54" s="98"/>
      <c r="CT54" s="98"/>
    </row>
    <row r="55" ht="11.25" customHeight="1">
      <c r="A55" s="95"/>
      <c r="B55" s="95"/>
      <c r="C55" s="84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8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8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8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8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8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8"/>
      <c r="CQ55" s="98"/>
      <c r="CR55" s="98"/>
      <c r="CS55" s="98"/>
      <c r="CT55" s="98"/>
    </row>
    <row r="56" ht="15.75" customHeight="1">
      <c r="A56" s="109"/>
      <c r="B56" s="110" t="s">
        <v>88</v>
      </c>
      <c r="C56" s="84"/>
      <c r="D56" s="96">
        <f>('Переменные'!$C$55*'Переменные'!$D$55)+('Переменные'!$G$55*'Выручка'!D35)</f>
        <v>100000</v>
      </c>
      <c r="E56" s="96">
        <f>('Переменные'!$C$55*'Переменные'!$D$55)+('Переменные'!$G$55*'Выручка'!E35)</f>
        <v>100000</v>
      </c>
      <c r="F56" s="96">
        <f>('Переменные'!$C$55*'Переменные'!$D$55)+('Переменные'!$G$55*'Выручка'!F35)</f>
        <v>100000</v>
      </c>
      <c r="G56" s="96">
        <f>('Переменные'!$C$55*'Переменные'!$D$55)+('Переменные'!$G$55*'Выручка'!G35)</f>
        <v>100000</v>
      </c>
      <c r="H56" s="96">
        <f>('Переменные'!$C$55*'Переменные'!$D$55)+('Переменные'!$G$55*'Выручка'!H35)</f>
        <v>100000</v>
      </c>
      <c r="I56" s="96">
        <f>('Переменные'!$C$55*'Переменные'!$D$55)+('Переменные'!$G$55*'Выручка'!I35)</f>
        <v>100000</v>
      </c>
      <c r="J56" s="96">
        <f>('Переменные'!$C$55*'Переменные'!$D$55)+('Переменные'!$G$55*'Выручка'!J35)</f>
        <v>158940.145</v>
      </c>
      <c r="K56" s="96">
        <f>('Переменные'!$C$55*'Переменные'!$D$55)+('Переменные'!$G$55*'Выручка'!K35)</f>
        <v>155665.6925</v>
      </c>
      <c r="L56" s="96">
        <f>('Переменные'!$C$55*'Переменные'!$D$55)+('Переменные'!$G$55*'Выручка'!L35)</f>
        <v>147532.375</v>
      </c>
      <c r="M56" s="96">
        <f>('Переменные'!$C$55*'Переменные'!$D$55)+('Переменные'!$G$55*'Выручка'!M35)</f>
        <v>136018.9775</v>
      </c>
      <c r="N56" s="96">
        <f>('Переменные'!$C$55*'Переменные'!$D$55)+('Переменные'!$G$55*'Выручка'!N35)</f>
        <v>134857.075</v>
      </c>
      <c r="O56" s="96">
        <f>('Переменные'!$C$55*'Переменные'!$D$55)+('Переменные'!$G$55*'Выручка'!O35)</f>
        <v>145842.335</v>
      </c>
      <c r="P56" s="97">
        <f t="shared" ref="P56:P65" si="71">SUM(D56:O56)</f>
        <v>1478856.6</v>
      </c>
      <c r="Q56" s="96">
        <f>('Переменные'!$C$55*'Переменные'!$D$55)+('Переменные'!$G$55*'Выручка'!Q35)</f>
        <v>139293.43</v>
      </c>
      <c r="R56" s="96">
        <f>('Переменные'!$C$55*'Переменные'!$D$55)+('Переменные'!$G$55*'Выручка'!R35)</f>
        <v>132533.27</v>
      </c>
      <c r="S56" s="96">
        <f>('Переменные'!$C$55*'Переменные'!$D$55)+('Переменные'!$G$55*'Выручка'!S35)</f>
        <v>129470.0725</v>
      </c>
      <c r="T56" s="96">
        <f>('Переменные'!$C$55*'Переменные'!$D$55)+('Переменные'!$G$55*'Выручка'!T35)</f>
        <v>128519.425</v>
      </c>
      <c r="U56" s="96">
        <f>('Переменные'!$C$55*'Переменные'!$D$55)+('Переменные'!$G$55*'Выручка'!U35)</f>
        <v>139293.43</v>
      </c>
      <c r="V56" s="96">
        <f>('Переменные'!$C$55*'Переменные'!$D$55)+('Переменные'!$G$55*'Выручка'!V35)</f>
        <v>153870.025</v>
      </c>
      <c r="W56" s="96">
        <f>('Переменные'!$C$55*'Переменные'!$D$55)+('Переменные'!$G$55*'Выручка'!W35)</f>
        <v>162731.961</v>
      </c>
      <c r="X56" s="96">
        <f>('Переменные'!$C$55*'Переменные'!$D$55)+('Переменные'!$G$55*'Выручка'!X35)</f>
        <v>159359.2749</v>
      </c>
      <c r="Y56" s="96">
        <f>('Переменные'!$C$55*'Переменные'!$D$55)+('Переменные'!$G$55*'Выручка'!Y35)</f>
        <v>150916.6801</v>
      </c>
      <c r="Z56" s="96">
        <f>('Переменные'!$C$55*'Переменные'!$D$55)+('Переменные'!$G$55*'Выручка'!Z35)</f>
        <v>139123.1585</v>
      </c>
      <c r="AA56" s="96">
        <f>('Переменные'!$C$55*'Переменные'!$D$55)+('Переменные'!$G$55*'Выручка'!AA35)</f>
        <v>137861.1211</v>
      </c>
      <c r="AB56" s="96">
        <f>('Переменные'!$C$55*'Переменные'!$D$55)+('Переменные'!$G$55*'Выручка'!AB35)</f>
        <v>149241.2167</v>
      </c>
      <c r="AC56" s="97">
        <f t="shared" ref="AC56:AC65" si="72">SUM(Q56:AB56)</f>
        <v>1722213.065</v>
      </c>
      <c r="AD56" s="96">
        <f>('Переменные'!$C$55*'Переменные'!$D$55)+('Переменные'!$G$55*'Выручка'!AD35)</f>
        <v>142495.8445</v>
      </c>
      <c r="AE56" s="96">
        <f>('Переменные'!$C$55*'Переменные'!$D$55)+('Переменные'!$G$55*'Выручка'!AE35)</f>
        <v>135337.0464</v>
      </c>
      <c r="AF56" s="96">
        <f>('Переменные'!$C$55*'Переменные'!$D$55)+('Переменные'!$G$55*'Выручка'!AF35)</f>
        <v>132377.7863</v>
      </c>
      <c r="AG56" s="96">
        <f>('Переменные'!$C$55*'Переменные'!$D$55)+('Переменные'!$G$55*'Выручка'!AG35)</f>
        <v>131333.3416</v>
      </c>
      <c r="AH56" s="96">
        <f>('Переменные'!$C$55*'Переменные'!$D$55)+('Переменные'!$G$55*'Выручка'!AH35)</f>
        <v>142495.8445</v>
      </c>
      <c r="AI56" s="96">
        <f>('Переменные'!$C$55*'Переменные'!$D$55)+('Переменные'!$G$55*'Выручка'!AI35)</f>
        <v>157444.4596</v>
      </c>
      <c r="AJ56" s="96">
        <f>('Переменные'!$C$55*'Переменные'!$D$55)+('Переменные'!$G$55*'Выручка'!AJ35)</f>
        <v>165606.1878</v>
      </c>
      <c r="AK56" s="96">
        <f>('Переменные'!$C$55*'Переменные'!$D$55)+('Переменные'!$G$55*'Выручка'!AK35)</f>
        <v>162189.1989</v>
      </c>
      <c r="AL56" s="96">
        <f>('Переменные'!$C$55*'Переменные'!$D$55)+('Переменные'!$G$55*'Выручка'!AL35)</f>
        <v>153569.5687</v>
      </c>
      <c r="AM56" s="96">
        <f>('Переменные'!$C$55*'Переменные'!$D$55)+('Переменные'!$G$55*'Выручка'!AM35)</f>
        <v>141687.2652</v>
      </c>
      <c r="AN56" s="96">
        <f>('Переменные'!$C$55*'Переменные'!$D$55)+('Переменные'!$G$55*'Выручка'!AN35)</f>
        <v>140342.5147</v>
      </c>
      <c r="AO56" s="96">
        <f>('Переменные'!$C$55*'Переменные'!$D$55)+('Переменные'!$G$55*'Выручка'!AO35)</f>
        <v>151938.232</v>
      </c>
      <c r="AP56" s="97">
        <f t="shared" ref="AP56:AP65" si="73">SUM(AD56:AO56)</f>
        <v>1756817.29</v>
      </c>
      <c r="AQ56" s="96">
        <f>('Переменные'!$C$55*'Переменные'!$D$55)+('Переменные'!$G$55*'Выручка'!AQ35)</f>
        <v>145104.2541</v>
      </c>
      <c r="AR56" s="96">
        <f>('Переменные'!$C$55*'Переменные'!$D$55)+('Переменные'!$G$55*'Выручка'!AR35)</f>
        <v>137653.0137</v>
      </c>
      <c r="AS56" s="96">
        <f>('Переменные'!$C$55*'Переменные'!$D$55)+('Переменные'!$G$55*'Выручка'!AS35)</f>
        <v>134853.2873</v>
      </c>
      <c r="AT56" s="96">
        <f>('Переменные'!$C$55*'Переменные'!$D$55)+('Переменные'!$G$55*'Выручка'!AT35)</f>
        <v>133728.9877</v>
      </c>
      <c r="AU56" s="96">
        <f>('Переменные'!$C$55*'Переменные'!$D$55)+('Переменные'!$G$55*'Выручка'!AU35)</f>
        <v>145104.2541</v>
      </c>
      <c r="AV56" s="96">
        <f>('Переменные'!$C$55*'Переменные'!$D$55)+('Переменные'!$G$55*'Выручка'!AV35)</f>
        <v>160183.0957</v>
      </c>
      <c r="AW56" s="96">
        <f>('Переменные'!$C$55*'Переменные'!$D$55)+('Переменные'!$G$55*'Выручка'!AW35)</f>
        <v>168559.894</v>
      </c>
      <c r="AX56" s="96">
        <f>('Переменные'!$C$55*'Переменные'!$D$55)+('Переменные'!$G$55*'Выручка'!AX35)</f>
        <v>165097.2731</v>
      </c>
      <c r="AY56" s="96">
        <f>('Переменные'!$C$55*'Переменные'!$D$55)+('Переменные'!$G$55*'Выручка'!AY35)</f>
        <v>156295.5142</v>
      </c>
      <c r="AZ56" s="96">
        <f>('Переменные'!$C$55*'Переменные'!$D$55)+('Переменные'!$G$55*'Выручка'!AZ35)</f>
        <v>144321.5477</v>
      </c>
      <c r="BA56" s="96">
        <f>('Переменные'!$C$55*'Переменные'!$D$55)+('Переменные'!$G$55*'Выручка'!BA35)</f>
        <v>142891.8203</v>
      </c>
      <c r="BB56" s="96">
        <f>('Переменные'!$C$55*'Переменные'!$D$55)+('Переменные'!$G$55*'Выручка'!BB35)</f>
        <v>154709.4104</v>
      </c>
      <c r="BC56" s="97">
        <f t="shared" ref="BC56:BC65" si="74">SUM(AQ56:BB56)</f>
        <v>1788502.352</v>
      </c>
      <c r="BD56" s="96">
        <f>('Переменные'!$C$55*'Переменные'!$D$55)+('Переменные'!$G$55*'Выручка'!BD35)</f>
        <v>147784.1686</v>
      </c>
      <c r="BE56" s="96">
        <f>('Переменные'!$C$55*'Переменные'!$D$55)+('Переменные'!$G$55*'Выручка'!BE35)</f>
        <v>140032.3656</v>
      </c>
      <c r="BF56" s="96">
        <f>('Переменные'!$C$55*'Переменные'!$D$55)+('Переменные'!$G$55*'Выручка'!BF35)</f>
        <v>137396.3058</v>
      </c>
      <c r="BG56" s="96">
        <f>('Переменные'!$C$55*'Переменные'!$D$55)+('Переменные'!$G$55*'Выручка'!BG35)</f>
        <v>136189.9734</v>
      </c>
      <c r="BH56" s="96">
        <f>('Переменные'!$C$55*'Переменные'!$D$55)+('Переменные'!$G$55*'Выручка'!BH35)</f>
        <v>147784.1686</v>
      </c>
      <c r="BI56" s="96">
        <f>('Переменные'!$C$55*'Переменные'!$D$55)+('Переменные'!$G$55*'Выручка'!BI35)</f>
        <v>162997.3611</v>
      </c>
      <c r="BJ56" s="96">
        <f>('Переменные'!$C$55*'Переменные'!$D$55)+('Переменные'!$G$55*'Выручка'!BJ35)</f>
        <v>170192.4366</v>
      </c>
      <c r="BK56" s="96">
        <f>('Переменные'!$C$55*'Переменные'!$D$55)+('Переменные'!$G$55*'Выручка'!BK35)</f>
        <v>168086.6635</v>
      </c>
      <c r="BL56" s="96">
        <f>('Переменные'!$C$55*'Переменные'!$D$55)+('Переменные'!$G$55*'Выручка'!BL35)</f>
        <v>159097.5031</v>
      </c>
      <c r="BM56" s="96">
        <f>('Переменные'!$C$55*'Переменные'!$D$55)+('Переменные'!$G$55*'Выручка'!BM35)</f>
        <v>147028.9325</v>
      </c>
      <c r="BN56" s="96">
        <f>('Переменные'!$C$55*'Переменные'!$D$55)+('Переменные'!$G$55*'Выручка'!BN35)</f>
        <v>145511.8702</v>
      </c>
      <c r="BO56" s="96">
        <f>('Переменные'!$C$55*'Переменные'!$D$55)+('Переменные'!$G$55*'Выручка'!BO35)</f>
        <v>157557.798</v>
      </c>
      <c r="BP56" s="97">
        <f t="shared" ref="BP56:BP65" si="75">SUM(BD56:BO56)</f>
        <v>1819659.547</v>
      </c>
      <c r="BQ56" s="96">
        <f>('Переменные'!$C$55*'Переменные'!$D$55)+('Переменные'!$G$55*'Выручка'!BQ35)</f>
        <v>150538.5544</v>
      </c>
      <c r="BR56" s="96">
        <f>('Переменные'!$C$55*'Переменные'!$D$55)+('Переменные'!$G$55*'Выручка'!BR35)</f>
        <v>142477.7455</v>
      </c>
      <c r="BS56" s="96">
        <f>('Переменные'!$C$55*'Переменные'!$D$55)+('Переменные'!$G$55*'Выручка'!BS35)</f>
        <v>140009.6889</v>
      </c>
      <c r="BT56" s="96">
        <f>('Переменные'!$C$55*'Переменные'!$D$55)+('Переменные'!$G$55*'Выручка'!BT35)</f>
        <v>138719.0538</v>
      </c>
      <c r="BU56" s="96">
        <f>('Переменные'!$C$55*'Переменные'!$D$55)+('Переменные'!$G$55*'Выручка'!BU35)</f>
        <v>150538.5544</v>
      </c>
      <c r="BV56" s="96">
        <f>('Переменные'!$C$55*'Переменные'!$D$55)+('Переменные'!$G$55*'Выручка'!BV35)</f>
        <v>165890.3195</v>
      </c>
      <c r="BW56" s="96">
        <f>('Переменные'!$C$55*'Переменные'!$D$55)+('Переменные'!$G$55*'Выручка'!BW35)</f>
        <v>171160.6556</v>
      </c>
      <c r="BX56" s="96">
        <f>('Переменные'!$C$55*'Переменные'!$D$55)+('Переменные'!$G$55*'Выручка'!BX35)</f>
        <v>171160.6556</v>
      </c>
      <c r="BY56" s="96">
        <f>('Переменные'!$C$55*'Переменные'!$D$55)+('Переменные'!$G$55*'Выручка'!BY35)</f>
        <v>161978.6355</v>
      </c>
      <c r="BZ56" s="96">
        <f>('Переменные'!$C$55*'Переменные'!$D$55)+('Переменные'!$G$55*'Выручка'!BZ35)</f>
        <v>149812.4589</v>
      </c>
      <c r="CA56" s="96">
        <f>('Переменные'!$C$55*'Переменные'!$D$55)+('Переменные'!$G$55*'Выручка'!CA35)</f>
        <v>148205.6054</v>
      </c>
      <c r="CB56" s="96">
        <f>('Переменные'!$C$55*'Переменные'!$D$55)+('Переменные'!$G$55*'Выручка'!CB35)</f>
        <v>160486.5572</v>
      </c>
      <c r="CC56" s="97">
        <f t="shared" ref="CC56:CC65" si="76">SUM(BQ56:CB56)</f>
        <v>1850978.485</v>
      </c>
      <c r="CD56" s="96">
        <f>('Переменные'!$C$55*'Переменные'!$D$55)+('Переменные'!$G$55*'Выручка'!CD35)</f>
        <v>153370.4917</v>
      </c>
      <c r="CE56" s="96">
        <f>('Переменные'!$C$55*'Переменные'!$D$55)+('Переменные'!$G$55*'Выручка'!CE35)</f>
        <v>144991.8984</v>
      </c>
      <c r="CF56" s="96">
        <f>('Переменные'!$C$55*'Переменные'!$D$55)+('Переменные'!$G$55*'Выручка'!CF35)</f>
        <v>142696.3933</v>
      </c>
      <c r="CG56" s="96">
        <f>('Переменные'!$C$55*'Переменные'!$D$55)+('Переменные'!$G$55*'Выручка'!CG35)</f>
        <v>141319.0903</v>
      </c>
      <c r="CH56" s="96">
        <f>('Переменные'!$C$55*'Переменные'!$D$55)+('Переменные'!$G$55*'Выручка'!CH35)</f>
        <v>153370.4917</v>
      </c>
      <c r="CI56" s="96">
        <f>('Переменные'!$C$55*'Переменные'!$D$55)+('Переменные'!$G$55*'Выручка'!CI35)</f>
        <v>168865.1506</v>
      </c>
      <c r="CJ56" s="96">
        <f>('Переменные'!$C$55*'Переменные'!$D$55)+('Переменные'!$G$55*'Выручка'!CJ35)</f>
        <v>172157.9211</v>
      </c>
      <c r="CK56" s="96">
        <f>('Переменные'!$C$55*'Переменные'!$D$55)+('Переменные'!$G$55*'Выручка'!CK35)</f>
        <v>172157.9211</v>
      </c>
      <c r="CL56" s="96">
        <f>('Переменные'!$C$55*'Переменные'!$D$55)+('Переменные'!$G$55*'Выручка'!CL35)</f>
        <v>164942.129</v>
      </c>
      <c r="CM56" s="96">
        <f>('Переменные'!$C$55*'Переменные'!$D$55)+('Переменные'!$G$55*'Выручка'!CM35)</f>
        <v>152675.2824</v>
      </c>
      <c r="CN56" s="96">
        <f>('Переменные'!$C$55*'Переменные'!$D$55)+('Переменные'!$G$55*'Выручка'!CN35)</f>
        <v>150976.0797</v>
      </c>
      <c r="CO56" s="96">
        <f>('Переменные'!$C$55*'Переменные'!$D$55)+('Переменные'!$G$55*'Выручка'!CO35)</f>
        <v>163498.9706</v>
      </c>
      <c r="CP56" s="97">
        <f t="shared" ref="CP56:CP65" si="77">SUM(CD56:CO56)</f>
        <v>1881021.82</v>
      </c>
      <c r="CQ56" s="98"/>
      <c r="CR56" s="98"/>
      <c r="CS56" s="98"/>
      <c r="CT56" s="98"/>
    </row>
    <row r="57" ht="15.75" customHeight="1">
      <c r="A57" s="109"/>
      <c r="B57" s="110" t="s">
        <v>91</v>
      </c>
      <c r="C57" s="84"/>
      <c r="D57" s="102">
        <v>0.0</v>
      </c>
      <c r="E57" s="102">
        <v>0.0</v>
      </c>
      <c r="F57" s="102">
        <v>0.0</v>
      </c>
      <c r="G57" s="102">
        <v>0.0</v>
      </c>
      <c r="H57" s="102">
        <f>('Переменные'!$C$56*'Переменные'!$D$56)+('Выручка'!H35*'Переменные'!$G$56)</f>
        <v>70000</v>
      </c>
      <c r="I57" s="102">
        <f>('Переменные'!$C$56*'Переменные'!$D$56)+('Выручка'!I35*'Переменные'!$G$56)</f>
        <v>70000</v>
      </c>
      <c r="J57" s="102">
        <f>('Переменные'!$C$56*'Переменные'!$D$56)+('Выручка'!J35*'Переменные'!$G$56)</f>
        <v>93576.058</v>
      </c>
      <c r="K57" s="102">
        <f>('Переменные'!$C$56*'Переменные'!$D$56)+('Выручка'!K35*'Переменные'!$G$56)</f>
        <v>92266.277</v>
      </c>
      <c r="L57" s="102">
        <f>('Переменные'!$C$56*'Переменные'!$D$56)+('Выручка'!L35*'Переменные'!$G$56)</f>
        <v>89012.95</v>
      </c>
      <c r="M57" s="102">
        <f>('Переменные'!$C$56*'Переменные'!$D$56)+('Выручка'!M35*'Переменные'!$G$56)</f>
        <v>84407.591</v>
      </c>
      <c r="N57" s="102">
        <f>('Переменные'!$C$56*'Переменные'!$D$56)+('Выручка'!N35*'Переменные'!$G$56)</f>
        <v>83942.83</v>
      </c>
      <c r="O57" s="102">
        <f>('Переменные'!$C$56*'Переменные'!$D$56)+('Выручка'!O35*'Переменные'!$G$56)</f>
        <v>88336.934</v>
      </c>
      <c r="P57" s="97">
        <f t="shared" si="71"/>
        <v>671542.64</v>
      </c>
      <c r="Q57" s="102">
        <f>('Переменные'!$C$56*'Переменные'!$D$56)+('Выручка'!Q35*'Переменные'!$G$56)</f>
        <v>85717.372</v>
      </c>
      <c r="R57" s="102">
        <f>('Переменные'!$C$56*'Переменные'!$D$56)+('Выручка'!R35*'Переменные'!$G$56)</f>
        <v>83013.308</v>
      </c>
      <c r="S57" s="102">
        <f>('Переменные'!$C$56*'Переменные'!$D$56)+('Выручка'!S35*'Переменные'!$G$56)</f>
        <v>81788.029</v>
      </c>
      <c r="T57" s="102">
        <f>('Переменные'!$C$56*'Переменные'!$D$56)+('Выручка'!T35*'Переменные'!$G$56)</f>
        <v>81407.77</v>
      </c>
      <c r="U57" s="102">
        <f>('Переменные'!$C$56*'Переменные'!$D$56)+('Выручка'!U35*'Переменные'!$G$56)</f>
        <v>85717.372</v>
      </c>
      <c r="V57" s="102">
        <f>('Переменные'!$C$56*'Переменные'!$D$56)+('Выручка'!V35*'Переменные'!$G$56)</f>
        <v>91548.01</v>
      </c>
      <c r="W57" s="102">
        <f>('Переменные'!$C$56*'Переменные'!$D$56)+('Выручка'!W35*'Переменные'!$G$56)</f>
        <v>95092.7844</v>
      </c>
      <c r="X57" s="102">
        <f>('Переменные'!$C$56*'Переменные'!$D$56)+('Выручка'!X35*'Переменные'!$G$56)</f>
        <v>93743.70997</v>
      </c>
      <c r="Y57" s="102">
        <f>('Переменные'!$C$56*'Переменные'!$D$56)+('Выручка'!Y35*'Переменные'!$G$56)</f>
        <v>90366.67204</v>
      </c>
      <c r="Z57" s="102">
        <f>('Переменные'!$C$56*'Переменные'!$D$56)+('Выручка'!Z35*'Переменные'!$G$56)</f>
        <v>85649.26339</v>
      </c>
      <c r="AA57" s="102">
        <f>('Переменные'!$C$56*'Переменные'!$D$56)+('Выручка'!AA35*'Переменные'!$G$56)</f>
        <v>85144.44844</v>
      </c>
      <c r="AB57" s="102">
        <f>('Переменные'!$C$56*'Переменные'!$D$56)+('Выручка'!AB35*'Переменные'!$G$56)</f>
        <v>89696.48668</v>
      </c>
      <c r="AC57" s="97">
        <f t="shared" si="72"/>
        <v>1048885.226</v>
      </c>
      <c r="AD57" s="102">
        <f>('Переменные'!$C$56*'Переменные'!$D$56)+('Выручка'!AD35*'Переменные'!$G$56)</f>
        <v>86998.33782</v>
      </c>
      <c r="AE57" s="102">
        <f>('Переменные'!$C$56*'Переменные'!$D$56)+('Выручка'!AE35*'Переменные'!$G$56)</f>
        <v>84134.81854</v>
      </c>
      <c r="AF57" s="102">
        <f>('Переменные'!$C$56*'Переменные'!$D$56)+('Выручка'!AF35*'Переменные'!$G$56)</f>
        <v>82951.11453</v>
      </c>
      <c r="AG57" s="102">
        <f>('Переменные'!$C$56*'Переменные'!$D$56)+('Выручка'!AG35*'Переменные'!$G$56)</f>
        <v>82533.33664</v>
      </c>
      <c r="AH57" s="102">
        <f>('Переменные'!$C$56*'Переменные'!$D$56)+('Выручка'!AH35*'Переменные'!$G$56)</f>
        <v>86998.33782</v>
      </c>
      <c r="AI57" s="102">
        <f>('Переменные'!$C$56*'Переменные'!$D$56)+('Выручка'!AI35*'Переменные'!$G$56)</f>
        <v>92977.78384</v>
      </c>
      <c r="AJ57" s="102">
        <f>('Переменные'!$C$56*'Переменные'!$D$56)+('Выручка'!AJ35*'Переменные'!$G$56)</f>
        <v>96242.47514</v>
      </c>
      <c r="AK57" s="102">
        <f>('Переменные'!$C$56*'Переменные'!$D$56)+('Выручка'!AK35*'Переменные'!$G$56)</f>
        <v>94875.67956</v>
      </c>
      <c r="AL57" s="102">
        <f>('Переменные'!$C$56*'Переменные'!$D$56)+('Выручка'!AL35*'Переменные'!$G$56)</f>
        <v>91427.82748</v>
      </c>
      <c r="AM57" s="102">
        <f>('Переменные'!$C$56*'Переменные'!$D$56)+('Выручка'!AM35*'Переменные'!$G$56)</f>
        <v>86674.90608</v>
      </c>
      <c r="AN57" s="102">
        <f>('Переменные'!$C$56*'Переменные'!$D$56)+('Выручка'!AN35*'Переменные'!$G$56)</f>
        <v>86137.00588</v>
      </c>
      <c r="AO57" s="102">
        <f>('Переменные'!$C$56*'Переменные'!$D$56)+('Выручка'!AO35*'Переменные'!$G$56)</f>
        <v>90775.29282</v>
      </c>
      <c r="AP57" s="97">
        <f t="shared" si="73"/>
        <v>1062726.916</v>
      </c>
      <c r="AQ57" s="102">
        <f>('Переменные'!$C$56*'Переменные'!$D$56)+('Выручка'!AQ35*'Переменные'!$G$56)</f>
        <v>88041.70166</v>
      </c>
      <c r="AR57" s="102">
        <f>('Переменные'!$C$56*'Переменные'!$D$56)+('Выручка'!AR35*'Переменные'!$G$56)</f>
        <v>85061.20549</v>
      </c>
      <c r="AS57" s="102">
        <f>('Переменные'!$C$56*'Переменные'!$D$56)+('Выручка'!AS35*'Переменные'!$G$56)</f>
        <v>83941.31492</v>
      </c>
      <c r="AT57" s="102">
        <f>('Переменные'!$C$56*'Переменные'!$D$56)+('Выручка'!AT35*'Переменные'!$G$56)</f>
        <v>83491.59508</v>
      </c>
      <c r="AU57" s="102">
        <f>('Переменные'!$C$56*'Переменные'!$D$56)+('Выручка'!AU35*'Переменные'!$G$56)</f>
        <v>88041.70166</v>
      </c>
      <c r="AV57" s="102">
        <f>('Переменные'!$C$56*'Переменные'!$D$56)+('Выручка'!AV35*'Переменные'!$G$56)</f>
        <v>94073.23828</v>
      </c>
      <c r="AW57" s="102">
        <f>('Переменные'!$C$56*'Переменные'!$D$56)+('Выручка'!AW35*'Переменные'!$G$56)</f>
        <v>97423.95762</v>
      </c>
      <c r="AX57" s="102">
        <f>('Переменные'!$C$56*'Переменные'!$D$56)+('Выручка'!AX35*'Переменные'!$G$56)</f>
        <v>96038.90925</v>
      </c>
      <c r="AY57" s="102">
        <f>('Переменные'!$C$56*'Переменные'!$D$56)+('Выручка'!AY35*'Переменные'!$G$56)</f>
        <v>92518.20567</v>
      </c>
      <c r="AZ57" s="102">
        <f>('Переменные'!$C$56*'Переменные'!$D$56)+('Выручка'!AZ35*'Переменные'!$G$56)</f>
        <v>87728.61907</v>
      </c>
      <c r="BA57" s="102">
        <f>('Переменные'!$C$56*'Переменные'!$D$56)+('Выручка'!BA35*'Переменные'!$G$56)</f>
        <v>87156.72813</v>
      </c>
      <c r="BB57" s="102">
        <f>('Переменные'!$C$56*'Переменные'!$D$56)+('Выручка'!BB35*'Переменные'!$G$56)</f>
        <v>91883.76416</v>
      </c>
      <c r="BC57" s="97">
        <f t="shared" si="74"/>
        <v>1075400.941</v>
      </c>
      <c r="BD57" s="102">
        <f>('Переменные'!$C$56*'Переменные'!$D$56)+('Выручка'!BD35*'Переменные'!$G$56)</f>
        <v>89113.66743</v>
      </c>
      <c r="BE57" s="102">
        <f>('Переменные'!$C$56*'Переменные'!$D$56)+('Выручка'!BE35*'Переменные'!$G$56)</f>
        <v>86012.94625</v>
      </c>
      <c r="BF57" s="102">
        <f>('Переменные'!$C$56*'Переменные'!$D$56)+('Выручка'!BF35*'Переменные'!$G$56)</f>
        <v>84958.52234</v>
      </c>
      <c r="BG57" s="102">
        <f>('Переменные'!$C$56*'Переменные'!$D$56)+('Выручка'!BG35*'Переменные'!$G$56)</f>
        <v>84475.98936</v>
      </c>
      <c r="BH57" s="102">
        <f>('Переменные'!$C$56*'Переменные'!$D$56)+('Выручка'!BH35*'Переменные'!$G$56)</f>
        <v>89113.66743</v>
      </c>
      <c r="BI57" s="102">
        <f>('Переменные'!$C$56*'Переменные'!$D$56)+('Выручка'!BI35*'Переменные'!$G$56)</f>
        <v>95198.94444</v>
      </c>
      <c r="BJ57" s="102">
        <f>('Переменные'!$C$56*'Переменные'!$D$56)+('Выручка'!BJ35*'Переменные'!$G$56)</f>
        <v>98076.97465</v>
      </c>
      <c r="BK57" s="102">
        <f>('Переменные'!$C$56*'Переменные'!$D$56)+('Выручка'!BK35*'Переменные'!$G$56)</f>
        <v>97234.66541</v>
      </c>
      <c r="BL57" s="102">
        <f>('Переменные'!$C$56*'Переменные'!$D$56)+('Выручка'!BL35*'Переменные'!$G$56)</f>
        <v>93639.00124</v>
      </c>
      <c r="BM57" s="102">
        <f>('Переменные'!$C$56*'Переменные'!$D$56)+('Выручка'!BM35*'Переменные'!$G$56)</f>
        <v>88811.57302</v>
      </c>
      <c r="BN57" s="102">
        <f>('Переменные'!$C$56*'Переменные'!$D$56)+('Выручка'!BN35*'Переменные'!$G$56)</f>
        <v>88204.74808</v>
      </c>
      <c r="BO57" s="102">
        <f>('Переменные'!$C$56*'Переменные'!$D$56)+('Выручка'!BO35*'Переменные'!$G$56)</f>
        <v>93023.11921</v>
      </c>
      <c r="BP57" s="97">
        <f t="shared" si="75"/>
        <v>1087863.819</v>
      </c>
      <c r="BQ57" s="102">
        <f>('Переменные'!$C$56*'Переменные'!$D$56)+('Выручка'!BQ35*'Переменные'!$G$56)</f>
        <v>90215.42175</v>
      </c>
      <c r="BR57" s="102">
        <f>('Переменные'!$C$56*'Переменные'!$D$56)+('Выручка'!BR35*'Переменные'!$G$56)</f>
        <v>86991.09821</v>
      </c>
      <c r="BS57" s="102">
        <f>('Переменные'!$C$56*'Переменные'!$D$56)+('Выручка'!BS35*'Переменные'!$G$56)</f>
        <v>86003.87555</v>
      </c>
      <c r="BT57" s="102">
        <f>('Переменные'!$C$56*'Переменные'!$D$56)+('Выручка'!BT35*'Переменные'!$G$56)</f>
        <v>85487.6215</v>
      </c>
      <c r="BU57" s="102">
        <f>('Переменные'!$C$56*'Переменные'!$D$56)+('Выручка'!BU35*'Переменные'!$G$56)</f>
        <v>90215.42175</v>
      </c>
      <c r="BV57" s="102">
        <f>('Переменные'!$C$56*'Переменные'!$D$56)+('Выручка'!BV35*'Переменные'!$G$56)</f>
        <v>96356.12782</v>
      </c>
      <c r="BW57" s="102">
        <f>('Переменные'!$C$56*'Переменные'!$D$56)+('Выручка'!BW35*'Переменные'!$G$56)</f>
        <v>98464.26223</v>
      </c>
      <c r="BX57" s="102">
        <f>('Переменные'!$C$56*'Переменные'!$D$56)+('Выручка'!BX35*'Переменные'!$G$56)</f>
        <v>98464.26223</v>
      </c>
      <c r="BY57" s="102">
        <f>('Переменные'!$C$56*'Переменные'!$D$56)+('Выручка'!BY35*'Переменные'!$G$56)</f>
        <v>94791.4542</v>
      </c>
      <c r="BZ57" s="102">
        <f>('Переменные'!$C$56*'Переменные'!$D$56)+('Выручка'!BZ35*'Переменные'!$G$56)</f>
        <v>89924.98356</v>
      </c>
      <c r="CA57" s="102">
        <f>('Переменные'!$C$56*'Переменные'!$D$56)+('Выручка'!CA35*'Переменные'!$G$56)</f>
        <v>89282.24216</v>
      </c>
      <c r="CB57" s="102">
        <f>('Переменные'!$C$56*'Переменные'!$D$56)+('Выручка'!CB35*'Переменные'!$G$56)</f>
        <v>94194.6229</v>
      </c>
      <c r="CC57" s="97">
        <f t="shared" si="76"/>
        <v>1100391.394</v>
      </c>
      <c r="CD57" s="102">
        <f>('Переменные'!$C$56*'Переменные'!$D$56)+('Выручка'!CD35*'Переменные'!$G$56)</f>
        <v>91348.19667</v>
      </c>
      <c r="CE57" s="102">
        <f>('Переменные'!$C$56*'Переменные'!$D$56)+('Выручка'!CE35*'Переменные'!$G$56)</f>
        <v>87996.75935</v>
      </c>
      <c r="CF57" s="102">
        <f>('Переменные'!$C$56*'Переменные'!$D$56)+('Выручка'!CF35*'Переменные'!$G$56)</f>
        <v>87078.55734</v>
      </c>
      <c r="CG57" s="102">
        <f>('Переменные'!$C$56*'Переменные'!$D$56)+('Выручка'!CG35*'Переменные'!$G$56)</f>
        <v>86527.63613</v>
      </c>
      <c r="CH57" s="102">
        <f>('Переменные'!$C$56*'Переменные'!$D$56)+('Выручка'!CH35*'Переменные'!$G$56)</f>
        <v>91348.19667</v>
      </c>
      <c r="CI57" s="102">
        <f>('Переменные'!$C$56*'Переменные'!$D$56)+('Выручка'!CI35*'Переменные'!$G$56)</f>
        <v>97546.06022</v>
      </c>
      <c r="CJ57" s="102">
        <f>('Переменные'!$C$56*'Переменные'!$D$56)+('Выручка'!CJ35*'Переменные'!$G$56)</f>
        <v>98863.16844</v>
      </c>
      <c r="CK57" s="102">
        <f>('Переменные'!$C$56*'Переменные'!$D$56)+('Выручка'!CK35*'Переменные'!$G$56)</f>
        <v>98863.16844</v>
      </c>
      <c r="CL57" s="102">
        <f>('Переменные'!$C$56*'Переменные'!$D$56)+('Выручка'!CL35*'Переменные'!$G$56)</f>
        <v>95976.8516</v>
      </c>
      <c r="CM57" s="102">
        <f>('Переменные'!$C$56*'Переменные'!$D$56)+('Выручка'!CM35*'Переменные'!$G$56)</f>
        <v>91070.11296</v>
      </c>
      <c r="CN57" s="102">
        <f>('Переменные'!$C$56*'Переменные'!$D$56)+('Выручка'!CN35*'Переменные'!$G$56)</f>
        <v>90390.4319</v>
      </c>
      <c r="CO57" s="102">
        <f>('Переменные'!$C$56*'Переменные'!$D$56)+('Выручка'!CO35*'Переменные'!$G$56)</f>
        <v>95399.58823</v>
      </c>
      <c r="CP57" s="97">
        <f t="shared" si="77"/>
        <v>1112408.728</v>
      </c>
      <c r="CQ57" s="98"/>
      <c r="CR57" s="98"/>
      <c r="CS57" s="98"/>
      <c r="CT57" s="98"/>
    </row>
    <row r="58" ht="15.75" customHeight="1">
      <c r="A58" s="109"/>
      <c r="B58" s="110" t="s">
        <v>92</v>
      </c>
      <c r="C58" s="84"/>
      <c r="D58" s="102">
        <v>0.0</v>
      </c>
      <c r="E58" s="102">
        <v>0.0</v>
      </c>
      <c r="F58" s="102">
        <v>0.0</v>
      </c>
      <c r="G58" s="102">
        <v>0.0</v>
      </c>
      <c r="H58" s="96">
        <f>'Переменные'!$C$57*'Переменные'!$D$57</f>
        <v>20000</v>
      </c>
      <c r="I58" s="96">
        <f>'Переменные'!$C$57*'Переменные'!$D$57</f>
        <v>20000</v>
      </c>
      <c r="J58" s="96">
        <f>'Переменные'!$C$57*'Переменные'!$D$57</f>
        <v>20000</v>
      </c>
      <c r="K58" s="96">
        <f>'Переменные'!$C$57*'Переменные'!$D$57</f>
        <v>20000</v>
      </c>
      <c r="L58" s="96">
        <f>'Переменные'!$C$57*'Переменные'!$D$57</f>
        <v>20000</v>
      </c>
      <c r="M58" s="96">
        <f>'Переменные'!$C$57*'Переменные'!$D$57</f>
        <v>20000</v>
      </c>
      <c r="N58" s="96">
        <f>'Переменные'!$C$57*'Переменные'!$D$57</f>
        <v>20000</v>
      </c>
      <c r="O58" s="96">
        <f>'Переменные'!$C$57*'Переменные'!$D$57</f>
        <v>20000</v>
      </c>
      <c r="P58" s="97">
        <f t="shared" si="71"/>
        <v>160000</v>
      </c>
      <c r="Q58" s="96">
        <f>'Переменные'!$C$57*'Переменные'!$D$57</f>
        <v>20000</v>
      </c>
      <c r="R58" s="96">
        <f>'Переменные'!$C$57*'Переменные'!$D$57</f>
        <v>20000</v>
      </c>
      <c r="S58" s="96">
        <f>'Переменные'!$C$57*'Переменные'!$D$57</f>
        <v>20000</v>
      </c>
      <c r="T58" s="96">
        <f>'Переменные'!$C$57*'Переменные'!$D$57</f>
        <v>20000</v>
      </c>
      <c r="U58" s="96">
        <f>'Переменные'!$C$57*'Переменные'!$D$57</f>
        <v>20000</v>
      </c>
      <c r="V58" s="96">
        <f>'Переменные'!$C$57*'Переменные'!$D$57</f>
        <v>20000</v>
      </c>
      <c r="W58" s="96">
        <f>'Переменные'!$C$57*'Переменные'!$D$57</f>
        <v>20000</v>
      </c>
      <c r="X58" s="96">
        <f>'Переменные'!$C$57*'Переменные'!$D$57</f>
        <v>20000</v>
      </c>
      <c r="Y58" s="96">
        <f>'Переменные'!$C$57*'Переменные'!$D$57</f>
        <v>20000</v>
      </c>
      <c r="Z58" s="96">
        <f>'Переменные'!$C$57*'Переменные'!$D$57</f>
        <v>20000</v>
      </c>
      <c r="AA58" s="96">
        <f>'Переменные'!$C$57*'Переменные'!$D$57</f>
        <v>20000</v>
      </c>
      <c r="AB58" s="96">
        <f>'Переменные'!$C$57*'Переменные'!$D$57</f>
        <v>20000</v>
      </c>
      <c r="AC58" s="97">
        <f t="shared" si="72"/>
        <v>240000</v>
      </c>
      <c r="AD58" s="96">
        <f>'Переменные'!$C$57*'Переменные'!$D$57</f>
        <v>20000</v>
      </c>
      <c r="AE58" s="96">
        <f>'Переменные'!$C$57*'Переменные'!$D$57</f>
        <v>20000</v>
      </c>
      <c r="AF58" s="96">
        <f>'Переменные'!$C$57*'Переменные'!$D$57</f>
        <v>20000</v>
      </c>
      <c r="AG58" s="96">
        <f>'Переменные'!$C$57*'Переменные'!$D$57</f>
        <v>20000</v>
      </c>
      <c r="AH58" s="96">
        <f>'Переменные'!$C$57*'Переменные'!$D$57</f>
        <v>20000</v>
      </c>
      <c r="AI58" s="96">
        <f>'Переменные'!$C$57*'Переменные'!$D$57</f>
        <v>20000</v>
      </c>
      <c r="AJ58" s="96">
        <f>'Переменные'!$C$57*'Переменные'!$D$57</f>
        <v>20000</v>
      </c>
      <c r="AK58" s="96">
        <f>'Переменные'!$C$57*'Переменные'!$D$57</f>
        <v>20000</v>
      </c>
      <c r="AL58" s="96">
        <f>'Переменные'!$C$57*'Переменные'!$D$57</f>
        <v>20000</v>
      </c>
      <c r="AM58" s="96">
        <f>'Переменные'!$C$57*'Переменные'!$D$57</f>
        <v>20000</v>
      </c>
      <c r="AN58" s="96">
        <f>'Переменные'!$C$57*'Переменные'!$D$57</f>
        <v>20000</v>
      </c>
      <c r="AO58" s="96">
        <f>'Переменные'!$C$57*'Переменные'!$D$57</f>
        <v>20000</v>
      </c>
      <c r="AP58" s="97">
        <f t="shared" si="73"/>
        <v>240000</v>
      </c>
      <c r="AQ58" s="96">
        <f>'Переменные'!$C$57*'Переменные'!$D$57</f>
        <v>20000</v>
      </c>
      <c r="AR58" s="96">
        <f>'Переменные'!$C$57*'Переменные'!$D$57</f>
        <v>20000</v>
      </c>
      <c r="AS58" s="96">
        <f>'Переменные'!$C$57*'Переменные'!$D$57</f>
        <v>20000</v>
      </c>
      <c r="AT58" s="96">
        <f>'Переменные'!$C$57*'Переменные'!$D$57</f>
        <v>20000</v>
      </c>
      <c r="AU58" s="96">
        <f>'Переменные'!$C$57*'Переменные'!$D$57</f>
        <v>20000</v>
      </c>
      <c r="AV58" s="96">
        <f>'Переменные'!$C$57*'Переменные'!$D$57</f>
        <v>20000</v>
      </c>
      <c r="AW58" s="96">
        <f>'Переменные'!$C$57*'Переменные'!$D$57</f>
        <v>20000</v>
      </c>
      <c r="AX58" s="96">
        <f>'Переменные'!$C$57*'Переменные'!$D$57</f>
        <v>20000</v>
      </c>
      <c r="AY58" s="96">
        <f>'Переменные'!$C$57*'Переменные'!$D$57</f>
        <v>20000</v>
      </c>
      <c r="AZ58" s="96">
        <f>'Переменные'!$C$57*'Переменные'!$D$57</f>
        <v>20000</v>
      </c>
      <c r="BA58" s="96">
        <f>'Переменные'!$C$57*'Переменные'!$D$57</f>
        <v>20000</v>
      </c>
      <c r="BB58" s="96">
        <f>'Переменные'!$C$57*'Переменные'!$D$57</f>
        <v>20000</v>
      </c>
      <c r="BC58" s="97">
        <f t="shared" si="74"/>
        <v>240000</v>
      </c>
      <c r="BD58" s="96">
        <f>'Переменные'!$C$57*'Переменные'!$D$57</f>
        <v>20000</v>
      </c>
      <c r="BE58" s="96">
        <f>'Переменные'!$C$57*'Переменные'!$D$57</f>
        <v>20000</v>
      </c>
      <c r="BF58" s="96">
        <f>'Переменные'!$C$57*'Переменные'!$D$57</f>
        <v>20000</v>
      </c>
      <c r="BG58" s="96">
        <f>'Переменные'!$C$57*'Переменные'!$D$57</f>
        <v>20000</v>
      </c>
      <c r="BH58" s="96">
        <f>'Переменные'!$C$57*'Переменные'!$D$57</f>
        <v>20000</v>
      </c>
      <c r="BI58" s="96">
        <f>'Переменные'!$C$57*'Переменные'!$D$57</f>
        <v>20000</v>
      </c>
      <c r="BJ58" s="96">
        <f>'Переменные'!$C$57*'Переменные'!$D$57</f>
        <v>20000</v>
      </c>
      <c r="BK58" s="96">
        <f>'Переменные'!$C$57*'Переменные'!$D$57</f>
        <v>20000</v>
      </c>
      <c r="BL58" s="96">
        <f>'Переменные'!$C$57*'Переменные'!$D$57</f>
        <v>20000</v>
      </c>
      <c r="BM58" s="96">
        <f>'Переменные'!$C$57*'Переменные'!$D$57</f>
        <v>20000</v>
      </c>
      <c r="BN58" s="96">
        <f>'Переменные'!$C$57*'Переменные'!$D$57</f>
        <v>20000</v>
      </c>
      <c r="BO58" s="96">
        <f>'Переменные'!$C$57*'Переменные'!$D$57</f>
        <v>20000</v>
      </c>
      <c r="BP58" s="97">
        <f t="shared" si="75"/>
        <v>240000</v>
      </c>
      <c r="BQ58" s="96">
        <f>'Переменные'!$C$57*'Переменные'!$D$57</f>
        <v>20000</v>
      </c>
      <c r="BR58" s="96">
        <f>'Переменные'!$C$57*'Переменные'!$D$57</f>
        <v>20000</v>
      </c>
      <c r="BS58" s="96">
        <f>'Переменные'!$C$57*'Переменные'!$D$57</f>
        <v>20000</v>
      </c>
      <c r="BT58" s="96">
        <f>'Переменные'!$C$57*'Переменные'!$D$57</f>
        <v>20000</v>
      </c>
      <c r="BU58" s="96">
        <f>'Переменные'!$C$57*'Переменные'!$D$57</f>
        <v>20000</v>
      </c>
      <c r="BV58" s="96">
        <f>'Переменные'!$C$57*'Переменные'!$D$57</f>
        <v>20000</v>
      </c>
      <c r="BW58" s="96">
        <f>'Переменные'!$C$57*'Переменные'!$D$57</f>
        <v>20000</v>
      </c>
      <c r="BX58" s="96">
        <f>'Переменные'!$C$57*'Переменные'!$D$57</f>
        <v>20000</v>
      </c>
      <c r="BY58" s="96">
        <f>'Переменные'!$C$57*'Переменные'!$D$57</f>
        <v>20000</v>
      </c>
      <c r="BZ58" s="96">
        <f>'Переменные'!$C$57*'Переменные'!$D$57</f>
        <v>20000</v>
      </c>
      <c r="CA58" s="96">
        <f>'Переменные'!$C$57*'Переменные'!$D$57</f>
        <v>20000</v>
      </c>
      <c r="CB58" s="96">
        <f>'Переменные'!$C$57*'Переменные'!$D$57</f>
        <v>20000</v>
      </c>
      <c r="CC58" s="97">
        <f t="shared" si="76"/>
        <v>240000</v>
      </c>
      <c r="CD58" s="96">
        <f>'Переменные'!$C$57*'Переменные'!$D$57</f>
        <v>20000</v>
      </c>
      <c r="CE58" s="96">
        <f>'Переменные'!$C$57*'Переменные'!$D$57</f>
        <v>20000</v>
      </c>
      <c r="CF58" s="96">
        <f>'Переменные'!$C$57*'Переменные'!$D$57</f>
        <v>20000</v>
      </c>
      <c r="CG58" s="96">
        <f>'Переменные'!$C$57*'Переменные'!$D$57</f>
        <v>20000</v>
      </c>
      <c r="CH58" s="96">
        <f>'Переменные'!$C$57*'Переменные'!$D$57</f>
        <v>20000</v>
      </c>
      <c r="CI58" s="96">
        <f>'Переменные'!$C$57*'Переменные'!$D$57</f>
        <v>20000</v>
      </c>
      <c r="CJ58" s="96">
        <f>'Переменные'!$C$57*'Переменные'!$D$57</f>
        <v>20000</v>
      </c>
      <c r="CK58" s="96">
        <f>'Переменные'!$C$57*'Переменные'!$D$57</f>
        <v>20000</v>
      </c>
      <c r="CL58" s="96">
        <f>'Переменные'!$C$57*'Переменные'!$D$57</f>
        <v>20000</v>
      </c>
      <c r="CM58" s="96">
        <f>'Переменные'!$C$57*'Переменные'!$D$57</f>
        <v>20000</v>
      </c>
      <c r="CN58" s="96">
        <f>'Переменные'!$C$57*'Переменные'!$D$57</f>
        <v>20000</v>
      </c>
      <c r="CO58" s="96">
        <f>'Переменные'!$C$57*'Переменные'!$D$57</f>
        <v>20000</v>
      </c>
      <c r="CP58" s="97">
        <f t="shared" si="77"/>
        <v>240000</v>
      </c>
      <c r="CQ58" s="98"/>
      <c r="CR58" s="98"/>
      <c r="CS58" s="98"/>
      <c r="CT58" s="98"/>
    </row>
    <row r="59" ht="15.75" customHeight="1">
      <c r="A59" s="109"/>
      <c r="B59" s="110" t="s">
        <v>93</v>
      </c>
      <c r="C59" s="84"/>
      <c r="D59" s="102">
        <v>0.0</v>
      </c>
      <c r="E59" s="102">
        <v>0.0</v>
      </c>
      <c r="F59" s="102">
        <v>0.0</v>
      </c>
      <c r="G59" s="102">
        <v>0.0</v>
      </c>
      <c r="H59" s="102">
        <v>0.0</v>
      </c>
      <c r="I59" s="102">
        <v>0.0</v>
      </c>
      <c r="J59" s="96">
        <f>(('Переменные'!$C$58/2)*'Переменные'!$E$58*J10)+('Переменные'!$C$58*'Переменные'!$G$58*'Выручка'!J35)</f>
        <v>109152.116</v>
      </c>
      <c r="K59" s="96">
        <f>(('Переменные'!$C$58/2)*'Переменные'!$E$58*K10)+('Переменные'!$C$58*'Переменные'!$G$58*'Выручка'!K35)</f>
        <v>106532.554</v>
      </c>
      <c r="L59" s="96">
        <f>(('Переменные'!$C$58/2)*'Переменные'!$E$58*L10)+('Переменные'!$C$58*'Переменные'!$G$58*'Выручка'!L35)</f>
        <v>98025.9</v>
      </c>
      <c r="M59" s="96">
        <f>(('Переменные'!$C$58/2)*'Переменные'!$E$58*M10)+('Переменные'!$C$58*'Переменные'!$G$58*'Выручка'!M35)</f>
        <v>90815.182</v>
      </c>
      <c r="N59" s="96">
        <f>('Переменные'!$C$58/2*'Переменные'!$E$58*N10)+('Переменные'!$C$58*'Переменные'!$G$58*'Выручка'!N35)</f>
        <v>87885.66</v>
      </c>
      <c r="O59" s="96">
        <f>('Переменные'!$C$58/2*'Переменные'!$E$58*O10)+('Переменные'!$C$58*'Переменные'!$G$58*'Выручка'!O35)</f>
        <v>98673.868</v>
      </c>
      <c r="P59" s="97">
        <f t="shared" si="71"/>
        <v>591085.28</v>
      </c>
      <c r="Q59" s="96">
        <f>('Переменные'!$C$58/2*'Переменные'!$E$58*Q10)+('Переменные'!$C$58*'Переменные'!$G$58*'Выручка'!Q35)</f>
        <v>93434.744</v>
      </c>
      <c r="R59" s="96">
        <f>('Переменные'!$C$58/2*'Переменные'!$E$58*R10)+('Переменные'!$C$58*'Переменные'!$G$58*'Выручка'!R35)</f>
        <v>82026.616</v>
      </c>
      <c r="S59" s="96">
        <f>('Переменные'!$C$58/2*'Переменные'!$E$58*S10)+('Переменные'!$C$58*'Переменные'!$G$58*'Выручка'!S35)</f>
        <v>85576.058</v>
      </c>
      <c r="T59" s="96">
        <f>('Переменные'!$C$58/2*'Переменные'!$E$58*T10)+('Переменные'!$C$58*'Переменные'!$G$58*'Выручка'!T35)</f>
        <v>82815.54</v>
      </c>
      <c r="U59" s="96">
        <f>('Переменные'!$C$58/2*'Переменные'!$E$58*U10)+('Переменные'!$C$58*'Переменные'!$G$58*'Выручка'!U35)</f>
        <v>93434.744</v>
      </c>
      <c r="V59" s="96">
        <f>('Переменные'!$C$58/2*'Переменные'!$E$58*V10)+('Переменные'!$C$58*'Переменные'!$G$58*'Выручка'!V35)</f>
        <v>103096.02</v>
      </c>
      <c r="W59" s="96">
        <f>('Переменные'!$C$58/2*'Переменные'!$E$58*W10)+('Переменные'!$C$58*'Переменные'!$G$58*'Выручка'!W35)</f>
        <v>112185.5688</v>
      </c>
      <c r="X59" s="96">
        <f>('Переменные'!$C$58/2*'Переменные'!$E$58*X10)+('Переменные'!$C$58*'Переменные'!$G$58*'Выручка'!X35)</f>
        <v>109487.4199</v>
      </c>
      <c r="Y59" s="96">
        <f>('Переменные'!$C$58/2*'Переменные'!$E$58*Y10)+('Переменные'!$C$58*'Переменные'!$G$58*'Выручка'!Y35)</f>
        <v>100733.3441</v>
      </c>
      <c r="Z59" s="96">
        <f>('Переменные'!$C$58/2*'Переменные'!$E$58*Z10)+('Переменные'!$C$58*'Переменные'!$G$58*'Выручка'!Z35)</f>
        <v>93298.52678</v>
      </c>
      <c r="AA59" s="96">
        <f>('Переменные'!$C$58/2*'Переменные'!$E$58*AA10)+('Переменные'!$C$58*'Переменные'!$G$58*'Выручка'!AA35)</f>
        <v>90288.89688</v>
      </c>
      <c r="AB59" s="96">
        <f>('Переменные'!$C$58/2*'Переменные'!$E$58*AB10)+('Переменные'!$C$58*'Переменные'!$G$58*'Выручка'!AB35)</f>
        <v>101392.9734</v>
      </c>
      <c r="AC59" s="97">
        <f t="shared" si="72"/>
        <v>1147770.452</v>
      </c>
      <c r="AD59" s="96">
        <f>('Переменные'!$C$58/2*'Переменные'!$E$58*AD10)+('Переменные'!$C$58*'Переменные'!$G$58*'Выручка'!AD35)</f>
        <v>95996.67564</v>
      </c>
      <c r="AE59" s="96">
        <f>('Переменные'!$C$58/2*'Переменные'!$E$58*AE10)+('Переменные'!$C$58*'Переменные'!$G$58*'Выручка'!AE35)</f>
        <v>84269.63709</v>
      </c>
      <c r="AF59" s="96">
        <f>('Переменные'!$C$58/2*'Переменные'!$E$58*AF10)+('Переменные'!$C$58*'Переменные'!$G$58*'Выручка'!AF35)</f>
        <v>87902.22906</v>
      </c>
      <c r="AG59" s="96">
        <f>('Переменные'!$C$58/2*'Переменные'!$E$58*AG10)+('Переменные'!$C$58*'Переменные'!$G$58*'Выручка'!AG35)</f>
        <v>85066.67328</v>
      </c>
      <c r="AH59" s="96">
        <f>('Переменные'!$C$58/2*'Переменные'!$E$58*AH10)+('Переменные'!$C$58*'Переменные'!$G$58*'Выручка'!AH35)</f>
        <v>95996.67564</v>
      </c>
      <c r="AI59" s="96">
        <f>('Переменные'!$C$58/2*'Переменные'!$E$58*AI10)+('Переменные'!$C$58*'Переменные'!$G$58*'Выручка'!AI35)</f>
        <v>105955.5677</v>
      </c>
      <c r="AJ59" s="96">
        <f>('Переменные'!$C$58/2*'Переменные'!$E$58*AJ10)+('Переменные'!$C$58*'Переменные'!$G$58*'Выручка'!AJ35)</f>
        <v>114484.9503</v>
      </c>
      <c r="AK59" s="96">
        <f>('Переменные'!$C$58/2*'Переменные'!$E$58*AK10)+('Переменные'!$C$58*'Переменные'!$G$58*'Выручка'!AK35)</f>
        <v>111751.3591</v>
      </c>
      <c r="AL59" s="96">
        <f>('Переменные'!$C$58/2*'Переменные'!$E$58*AL10)+('Переменные'!$C$58*'Переменные'!$G$58*'Выручка'!AL35)</f>
        <v>102855.655</v>
      </c>
      <c r="AM59" s="96">
        <f>('Переменные'!$C$58/2*'Переменные'!$E$58*AM10)+('Переменные'!$C$58*'Переменные'!$G$58*'Выручка'!AM35)</f>
        <v>95349.81215</v>
      </c>
      <c r="AN59" s="96">
        <f>('Переменные'!$C$58/2*'Переменные'!$E$58*AN10)+('Переменные'!$C$58*'Переменные'!$G$58*'Выручка'!AN35)</f>
        <v>92274.01176</v>
      </c>
      <c r="AO59" s="96">
        <f>('Переменные'!$C$58/2*'Переменные'!$E$58*AO10)+('Переменные'!$C$58*'Переменные'!$G$58*'Выручка'!AO35)</f>
        <v>103550.5856</v>
      </c>
      <c r="AP59" s="97">
        <f t="shared" si="73"/>
        <v>1175453.832</v>
      </c>
      <c r="AQ59" s="96">
        <f>('Переменные'!$C$58/2*'Переменные'!$E$58*AQ10)+('Переменные'!$C$58*'Переменные'!$G$58*'Выручка'!AQ35)</f>
        <v>98083.40331</v>
      </c>
      <c r="AR59" s="96">
        <f>('Переменные'!$C$58/2*'Переменные'!$E$58*AR10)+('Переменные'!$C$58*'Переменные'!$G$58*'Выручка'!AR35)</f>
        <v>86122.41098</v>
      </c>
      <c r="AS59" s="96">
        <f>('Переменные'!$C$58/2*'Переменные'!$E$58*AS10)+('Переменные'!$C$58*'Переменные'!$G$58*'Выручка'!AS35)</f>
        <v>89882.62983</v>
      </c>
      <c r="AT59" s="96">
        <f>('Переменные'!$C$58/2*'Переменные'!$E$58*AT10)+('Переменные'!$C$58*'Переменные'!$G$58*'Выручка'!AT35)</f>
        <v>86983.19016</v>
      </c>
      <c r="AU59" s="96">
        <f>('Переменные'!$C$58/2*'Переменные'!$E$58*AU10)+('Переменные'!$C$58*'Переменные'!$G$58*'Выручка'!AU35)</f>
        <v>98083.40331</v>
      </c>
      <c r="AV59" s="96">
        <f>('Переменные'!$C$58/2*'Переменные'!$E$58*AV10)+('Переменные'!$C$58*'Переменные'!$G$58*'Выручка'!AV35)</f>
        <v>108146.4766</v>
      </c>
      <c r="AW59" s="96">
        <f>('Переменные'!$C$58/2*'Переменные'!$E$58*AW10)+('Переменные'!$C$58*'Переменные'!$G$58*'Выручка'!AW35)</f>
        <v>116847.9152</v>
      </c>
      <c r="AX59" s="96">
        <f>('Переменные'!$C$58/2*'Переменные'!$E$58*AX10)+('Переменные'!$C$58*'Переменные'!$G$58*'Выручка'!AX35)</f>
        <v>114077.8185</v>
      </c>
      <c r="AY59" s="96">
        <f>('Переменные'!$C$58/2*'Переменные'!$E$58*AY10)+('Переменные'!$C$58*'Переменные'!$G$58*'Выручка'!AY35)</f>
        <v>105036.4113</v>
      </c>
      <c r="AZ59" s="96">
        <f>('Переменные'!$C$58/2*'Переменные'!$E$58*AZ10)+('Переменные'!$C$58*'Переменные'!$G$58*'Выручка'!AZ35)</f>
        <v>97457.23813</v>
      </c>
      <c r="BA59" s="96">
        <f>('Переменные'!$C$58/2*'Переменные'!$E$58*BA10)+('Переменные'!$C$58*'Переменные'!$G$58*'Выручка'!BA35)</f>
        <v>94313.45626</v>
      </c>
      <c r="BB59" s="96">
        <f>('Переменные'!$C$58/2*'Переменные'!$E$58*BB10)+('Переменные'!$C$58*'Переменные'!$G$58*'Выручка'!BB35)</f>
        <v>105767.5283</v>
      </c>
      <c r="BC59" s="97">
        <f t="shared" si="74"/>
        <v>1200801.882</v>
      </c>
      <c r="BD59" s="96">
        <f>('Переменные'!$C$58/2*'Переменные'!$E$58*BD10)+('Переменные'!$C$58*'Переменные'!$G$58*'Выручка'!BD35)</f>
        <v>100227.3349</v>
      </c>
      <c r="BE59" s="96">
        <f>('Переменные'!$C$58/2*'Переменные'!$E$58*BE10)+('Переменные'!$C$58*'Переменные'!$G$58*'Выручка'!BE35)</f>
        <v>88025.89251</v>
      </c>
      <c r="BF59" s="96">
        <f>('Переменные'!$C$58/2*'Переменные'!$E$58*BF10)+('Переменные'!$C$58*'Переменные'!$G$58*'Выручка'!BF35)</f>
        <v>91917.04467</v>
      </c>
      <c r="BG59" s="96">
        <f>('Переменные'!$C$58/2*'Переменные'!$E$58*BG10)+('Переменные'!$C$58*'Переменные'!$G$58*'Выручка'!BG35)</f>
        <v>88951.97872</v>
      </c>
      <c r="BH59" s="96">
        <f>('Переменные'!$C$58/2*'Переменные'!$E$58*BH10)+('Переменные'!$C$58*'Переменные'!$G$58*'Выручка'!BH35)</f>
        <v>100227.3349</v>
      </c>
      <c r="BI59" s="96">
        <f>('Переменные'!$C$58/2*'Переменные'!$E$58*BI10)+('Переменные'!$C$58*'Переменные'!$G$58*'Выручка'!BI35)</f>
        <v>110397.8889</v>
      </c>
      <c r="BJ59" s="96">
        <f>('Переменные'!$C$58/2*'Переменные'!$E$58*BJ10)+('Переменные'!$C$58*'Переменные'!$G$58*'Выручка'!BJ35)</f>
        <v>118153.9493</v>
      </c>
      <c r="BK59" s="96">
        <f>('Переменные'!$C$58/2*'Переменные'!$E$58*BK10)+('Переменные'!$C$58*'Переменные'!$G$58*'Выручка'!BK35)</f>
        <v>116469.3308</v>
      </c>
      <c r="BL59" s="96">
        <f>('Переменные'!$C$58/2*'Переменные'!$E$58*BL10)+('Переменные'!$C$58*'Переменные'!$G$58*'Выручка'!BL35)</f>
        <v>107278.0025</v>
      </c>
      <c r="BM59" s="96">
        <f>('Переменные'!$C$58/2*'Переменные'!$E$58*BM10)+('Переменные'!$C$58*'Переменные'!$G$58*'Выручка'!BM35)</f>
        <v>99623.14603</v>
      </c>
      <c r="BN59" s="96">
        <f>('Переменные'!$C$58/2*'Переменные'!$E$58*BN10)+('Переменные'!$C$58*'Переменные'!$G$58*'Выручка'!BN35)</f>
        <v>96409.49616</v>
      </c>
      <c r="BO59" s="96">
        <f>('Переменные'!$C$58/2*'Переменные'!$E$58*BO10)+('Переменные'!$C$58*'Переменные'!$G$58*'Выручка'!BO35)</f>
        <v>108046.2384</v>
      </c>
      <c r="BP59" s="97">
        <f t="shared" si="75"/>
        <v>1225727.638</v>
      </c>
      <c r="BQ59" s="96">
        <f>('Переменные'!$C$58/2*'Переменные'!$E$58*BQ10)+('Переменные'!$C$58*'Переменные'!$G$58*'Выручка'!BQ35)</f>
        <v>102430.8435</v>
      </c>
      <c r="BR59" s="96">
        <f>('Переменные'!$C$58/2*'Переменные'!$E$58*BR10)+('Переменные'!$C$58*'Переменные'!$G$58*'Выручка'!BR35)</f>
        <v>89982.19642</v>
      </c>
      <c r="BS59" s="96">
        <f>('Переменные'!$C$58/2*'Переменные'!$E$58*BS10)+('Переменные'!$C$58*'Переменные'!$G$58*'Выручка'!BS35)</f>
        <v>94007.7511</v>
      </c>
      <c r="BT59" s="96">
        <f>('Переменные'!$C$58/2*'Переменные'!$E$58*BT10)+('Переменные'!$C$58*'Переменные'!$G$58*'Выручка'!BT35)</f>
        <v>90975.243</v>
      </c>
      <c r="BU59" s="96">
        <f>('Переменные'!$C$58/2*'Переменные'!$E$58*BU10)+('Переменные'!$C$58*'Переменные'!$G$58*'Выручка'!BU35)</f>
        <v>102430.8435</v>
      </c>
      <c r="BV59" s="96">
        <f>('Переменные'!$C$58/2*'Переменные'!$E$58*BV10)+('Переменные'!$C$58*'Переменные'!$G$58*'Выручка'!BV35)</f>
        <v>112712.2556</v>
      </c>
      <c r="BW59" s="96">
        <f>('Переменные'!$C$58/2*'Переменные'!$E$58*BW10)+('Переменные'!$C$58*'Переменные'!$G$58*'Выручка'!BW35)</f>
        <v>118928.5245</v>
      </c>
      <c r="BX59" s="96">
        <f>('Переменные'!$C$58/2*'Переменные'!$E$58*BX10)+('Переменные'!$C$58*'Переменные'!$G$58*'Выручка'!BX35)</f>
        <v>118928.5245</v>
      </c>
      <c r="BY59" s="96">
        <f>('Переменные'!$C$58/2*'Переменные'!$E$58*BY10)+('Переменные'!$C$58*'Переменные'!$G$58*'Выручка'!BY35)</f>
        <v>109582.9084</v>
      </c>
      <c r="BZ59" s="96">
        <f>('Переменные'!$C$58/2*'Переменные'!$E$58*BZ10)+('Переменные'!$C$58*'Переменные'!$G$58*'Выручка'!BZ35)</f>
        <v>101849.9671</v>
      </c>
      <c r="CA59" s="96">
        <f>('Переменные'!$C$58/2*'Переменные'!$E$58*CA10)+('Переменные'!$C$58*'Переменные'!$G$58*'Выручка'!CA35)</f>
        <v>98564.48431</v>
      </c>
      <c r="CB59" s="96">
        <f>('Переменные'!$C$58/2*'Переменные'!$E$58*CB10)+('Переменные'!$C$58*'Переменные'!$G$58*'Выручка'!CB35)</f>
        <v>110389.2458</v>
      </c>
      <c r="CC59" s="97">
        <f t="shared" si="76"/>
        <v>1250782.788</v>
      </c>
      <c r="CD59" s="96">
        <f>('Переменные'!$C$58/2*'Переменные'!$E$58*CD10)+('Переменные'!$C$58*'Переменные'!$G$58*'Выручка'!CD35)</f>
        <v>104696.3933</v>
      </c>
      <c r="CE59" s="96">
        <f>('Переменные'!$C$58/2*'Переменные'!$E$58*CE10)+('Переменные'!$C$58*'Переменные'!$G$58*'Выручка'!CE35)</f>
        <v>91993.51869</v>
      </c>
      <c r="CF59" s="96">
        <f>('Переменные'!$C$58/2*'Переменные'!$E$58*CF10)+('Переменные'!$C$58*'Переменные'!$G$58*'Выручка'!CF35)</f>
        <v>96157.11468</v>
      </c>
      <c r="CG59" s="96">
        <f>('Переменные'!$C$58/2*'Переменные'!$E$58*CG10)+('Переменные'!$C$58*'Переменные'!$G$58*'Выручка'!CG35)</f>
        <v>93055.27227</v>
      </c>
      <c r="CH59" s="96">
        <f>('Переменные'!$C$58/2*'Переменные'!$E$58*CH10)+('Переменные'!$C$58*'Переменные'!$G$58*'Выручка'!CH35)</f>
        <v>104696.3933</v>
      </c>
      <c r="CI59" s="96">
        <f>('Переменные'!$C$58/2*'Переменные'!$E$58*CI10)+('Переменные'!$C$58*'Переменные'!$G$58*'Выручка'!CI35)</f>
        <v>115092.1204</v>
      </c>
      <c r="CJ59" s="96">
        <f>('Переменные'!$C$58/2*'Переменные'!$E$58*CJ10)+('Переменные'!$C$58*'Переменные'!$G$58*'Выручка'!CJ35)</f>
        <v>119726.3369</v>
      </c>
      <c r="CK59" s="96">
        <f>('Переменные'!$C$58/2*'Переменные'!$E$58*CK10)+('Переменные'!$C$58*'Переменные'!$G$58*'Выручка'!CK35)</f>
        <v>119726.3369</v>
      </c>
      <c r="CL59" s="96">
        <f>('Переменные'!$C$58/2*'Переменные'!$E$58*CL10)+('Переменные'!$C$58*'Переменные'!$G$58*'Выручка'!CL35)</f>
        <v>111953.7032</v>
      </c>
      <c r="CM59" s="96">
        <f>('Переменные'!$C$58/2*'Переменные'!$E$58*CM10)+('Переменные'!$C$58*'Переменные'!$G$58*'Выручка'!CM35)</f>
        <v>104140.2259</v>
      </c>
      <c r="CN59" s="96">
        <f>('Переменные'!$C$58/2*'Переменные'!$E$58*CN10)+('Переменные'!$C$58*'Переменные'!$G$58*'Выручка'!CN35)</f>
        <v>100780.8638</v>
      </c>
      <c r="CO59" s="96">
        <f>('Переменные'!$C$58/2*'Переменные'!$E$58*CO10)+('Переменные'!$C$58*'Переменные'!$G$58*'Выручка'!CO35)</f>
        <v>112799.1765</v>
      </c>
      <c r="CP59" s="97">
        <f t="shared" si="77"/>
        <v>1274817.456</v>
      </c>
      <c r="CQ59" s="98"/>
      <c r="CR59" s="98"/>
      <c r="CS59" s="98"/>
      <c r="CT59" s="98"/>
    </row>
    <row r="60" ht="15.75" customHeight="1">
      <c r="A60" s="109"/>
      <c r="B60" s="110" t="s">
        <v>94</v>
      </c>
      <c r="C60" s="84"/>
      <c r="D60" s="102">
        <v>0.0</v>
      </c>
      <c r="E60" s="102">
        <v>0.0</v>
      </c>
      <c r="F60" s="102">
        <v>0.0</v>
      </c>
      <c r="G60" s="102">
        <v>0.0</v>
      </c>
      <c r="H60" s="96">
        <f>('Переменные'!$C$59*'Переменные'!$D$59)+('Переменные'!$G$59*'Выручка'!H35)</f>
        <v>120000</v>
      </c>
      <c r="I60" s="96">
        <f>('Переменные'!$C$59*'Переменные'!$D$59)+('Переменные'!$G$59*'Выручка'!I35)</f>
        <v>120000</v>
      </c>
      <c r="J60" s="96">
        <f>('Переменные'!$C$59*'Переменные'!$D$59)+('Переменные'!$G$59*'Выручка'!J35)</f>
        <v>143576.058</v>
      </c>
      <c r="K60" s="96">
        <f>('Переменные'!$C$59*'Переменные'!$D$59)+('Переменные'!$G$59*'Выручка'!K35)</f>
        <v>142266.277</v>
      </c>
      <c r="L60" s="96">
        <f>('Переменные'!$C$59*'Переменные'!$D$59)+('Переменные'!$G$59*'Выручка'!L35)</f>
        <v>139012.95</v>
      </c>
      <c r="M60" s="96">
        <f>('Переменные'!$C$59*'Переменные'!$D$59)+('Переменные'!$G$59*'Выручка'!M35)</f>
        <v>134407.591</v>
      </c>
      <c r="N60" s="96">
        <f>('Переменные'!$C$59*'Переменные'!$D$59)+('Переменные'!$G$59*'Выручка'!N35)</f>
        <v>133942.83</v>
      </c>
      <c r="O60" s="96">
        <f>('Переменные'!$C$59*'Переменные'!$D$59)+('Переменные'!$G$59*'Выручка'!O35)</f>
        <v>138336.934</v>
      </c>
      <c r="P60" s="97">
        <f t="shared" si="71"/>
        <v>1071542.64</v>
      </c>
      <c r="Q60" s="96">
        <f>('Переменные'!$C$59*'Переменные'!$D$59)+('Переменные'!$G$59*'Выручка'!Q35)</f>
        <v>135717.372</v>
      </c>
      <c r="R60" s="96">
        <f>('Переменные'!$C$59*'Переменные'!$D$59)+('Переменные'!$G$59*'Выручка'!R35)</f>
        <v>133013.308</v>
      </c>
      <c r="S60" s="96">
        <f>('Переменные'!$C$59*'Переменные'!$D$59)+('Переменные'!$G$59*'Выручка'!S35)</f>
        <v>131788.029</v>
      </c>
      <c r="T60" s="96">
        <f>('Переменные'!$C$59*'Переменные'!$D$59)+('Переменные'!$G$59*'Выручка'!T35)</f>
        <v>131407.77</v>
      </c>
      <c r="U60" s="96">
        <f>('Переменные'!$C$59*'Переменные'!$D$59)+('Переменные'!$G$59*'Выручка'!U35)</f>
        <v>135717.372</v>
      </c>
      <c r="V60" s="96">
        <f>('Переменные'!$C$59*'Переменные'!$D$59)+('Переменные'!$G$59*'Выручка'!V35)</f>
        <v>141548.01</v>
      </c>
      <c r="W60" s="96">
        <f>('Переменные'!$C$59*'Переменные'!$D$59)+('Переменные'!$G$59*'Выручка'!W35)</f>
        <v>145092.7844</v>
      </c>
      <c r="X60" s="96">
        <f>('Переменные'!$C$59*'Переменные'!$D$59)+('Переменные'!$G$59*'Выручка'!X35)</f>
        <v>143743.71</v>
      </c>
      <c r="Y60" s="96">
        <f>('Переменные'!$C$59*'Переменные'!$D$59)+('Переменные'!$G$59*'Выручка'!Y35)</f>
        <v>140366.672</v>
      </c>
      <c r="Z60" s="96">
        <f>('Переменные'!$C$59*'Переменные'!$D$59)+('Переменные'!$G$59*'Выручка'!Z35)</f>
        <v>135649.2634</v>
      </c>
      <c r="AA60" s="96">
        <f>('Переменные'!$C$59*'Переменные'!$D$59)+('Переменные'!$G$59*'Выручка'!AA35)</f>
        <v>135144.4484</v>
      </c>
      <c r="AB60" s="96">
        <f>('Переменные'!$C$59*'Переменные'!$D$59)+('Переменные'!$G$59*'Выручка'!AB35)</f>
        <v>139696.4867</v>
      </c>
      <c r="AC60" s="97">
        <f t="shared" si="72"/>
        <v>1648885.226</v>
      </c>
      <c r="AD60" s="96">
        <f>('Переменные'!$C$59*'Переменные'!$D$59)+('Переменные'!$G$59*'Выручка'!AD35)</f>
        <v>136998.3378</v>
      </c>
      <c r="AE60" s="96">
        <f>('Переменные'!$C$59*'Переменные'!$D$59)+('Переменные'!$G$59*'Выручка'!AE35)</f>
        <v>134134.8185</v>
      </c>
      <c r="AF60" s="96">
        <f>('Переменные'!$C$59*'Переменные'!$D$59)+('Переменные'!$G$59*'Выручка'!AF35)</f>
        <v>132951.1145</v>
      </c>
      <c r="AG60" s="96">
        <f>('Переменные'!$C$59*'Переменные'!$D$59)+('Переменные'!$G$59*'Выручка'!AG35)</f>
        <v>132533.3366</v>
      </c>
      <c r="AH60" s="96">
        <f>('Переменные'!$C$59*'Переменные'!$D$59)+('Переменные'!$G$59*'Выручка'!AH35)</f>
        <v>136998.3378</v>
      </c>
      <c r="AI60" s="96">
        <f>('Переменные'!$C$59*'Переменные'!$D$59)+('Переменные'!$G$59*'Выручка'!AI35)</f>
        <v>142977.7838</v>
      </c>
      <c r="AJ60" s="96">
        <f>('Переменные'!$C$59*'Переменные'!$D$59)+('Переменные'!$G$59*'Выручка'!AJ35)</f>
        <v>146242.4751</v>
      </c>
      <c r="AK60" s="96">
        <f>('Переменные'!$C$59*'Переменные'!$D$59)+('Переменные'!$G$59*'Выручка'!AK35)</f>
        <v>144875.6796</v>
      </c>
      <c r="AL60" s="96">
        <f>('Переменные'!$C$59*'Переменные'!$D$59)+('Переменные'!$G$59*'Выручка'!AL35)</f>
        <v>141427.8275</v>
      </c>
      <c r="AM60" s="96">
        <f>('Переменные'!$C$59*'Переменные'!$D$59)+('Переменные'!$G$59*'Выручка'!AM35)</f>
        <v>136674.9061</v>
      </c>
      <c r="AN60" s="96">
        <f>('Переменные'!$C$59*'Переменные'!$D$59)+('Переменные'!$G$59*'Выручка'!AN35)</f>
        <v>136137.0059</v>
      </c>
      <c r="AO60" s="96">
        <f>('Переменные'!$C$59*'Переменные'!$D$59)+('Переменные'!$G$59*'Выручка'!AO35)</f>
        <v>140775.2928</v>
      </c>
      <c r="AP60" s="97">
        <f t="shared" si="73"/>
        <v>1662726.916</v>
      </c>
      <c r="AQ60" s="96">
        <f>('Переменные'!$C$59*'Переменные'!$D$59)+('Переменные'!$G$59*'Выручка'!AQ35)</f>
        <v>138041.7017</v>
      </c>
      <c r="AR60" s="96">
        <f>('Переменные'!$C$59*'Переменные'!$D$59)+('Переменные'!$G$59*'Выручка'!AR35)</f>
        <v>135061.2055</v>
      </c>
      <c r="AS60" s="96">
        <f>('Переменные'!$C$59*'Переменные'!$D$59)+('Переменные'!$G$59*'Выручка'!AS35)</f>
        <v>133941.3149</v>
      </c>
      <c r="AT60" s="96">
        <f>('Переменные'!$C$59*'Переменные'!$D$59)+('Переменные'!$G$59*'Выручка'!AT35)</f>
        <v>133491.5951</v>
      </c>
      <c r="AU60" s="96">
        <f>('Переменные'!$C$59*'Переменные'!$D$59)+('Переменные'!$G$59*'Выручка'!AU35)</f>
        <v>138041.7017</v>
      </c>
      <c r="AV60" s="96">
        <f>('Переменные'!$C$59*'Переменные'!$D$59)+('Переменные'!$G$59*'Выручка'!AV35)</f>
        <v>144073.2383</v>
      </c>
      <c r="AW60" s="96">
        <f>('Переменные'!$C$59*'Переменные'!$D$59)+('Переменные'!$G$59*'Выручка'!AW35)</f>
        <v>147423.9576</v>
      </c>
      <c r="AX60" s="96">
        <f>('Переменные'!$C$59*'Переменные'!$D$59)+('Переменные'!$G$59*'Выручка'!AX35)</f>
        <v>146038.9093</v>
      </c>
      <c r="AY60" s="96">
        <f>('Переменные'!$C$59*'Переменные'!$D$59)+('Переменные'!$G$59*'Выручка'!AY35)</f>
        <v>142518.2057</v>
      </c>
      <c r="AZ60" s="96">
        <f>('Переменные'!$C$59*'Переменные'!$D$59)+('Переменные'!$G$59*'Выручка'!AZ35)</f>
        <v>137728.6191</v>
      </c>
      <c r="BA60" s="96">
        <f>('Переменные'!$C$59*'Переменные'!$D$59)+('Переменные'!$G$59*'Выручка'!BA35)</f>
        <v>137156.7281</v>
      </c>
      <c r="BB60" s="96">
        <f>('Переменные'!$C$59*'Переменные'!$D$59)+('Переменные'!$G$59*'Выручка'!BB35)</f>
        <v>141883.7642</v>
      </c>
      <c r="BC60" s="97">
        <f t="shared" si="74"/>
        <v>1675400.941</v>
      </c>
      <c r="BD60" s="96">
        <f>('Переменные'!$C$59*'Переменные'!$D$59)+('Переменные'!$G$59*'Выручка'!BD35)</f>
        <v>139113.6674</v>
      </c>
      <c r="BE60" s="96">
        <f>('Переменные'!$C$59*'Переменные'!$D$59)+('Переменные'!$G$59*'Выручка'!BE35)</f>
        <v>136012.9463</v>
      </c>
      <c r="BF60" s="96">
        <f>('Переменные'!$C$59*'Переменные'!$D$59)+('Переменные'!$G$59*'Выручка'!BF35)</f>
        <v>134958.5223</v>
      </c>
      <c r="BG60" s="96">
        <f>('Переменные'!$C$59*'Переменные'!$D$59)+('Переменные'!$G$59*'Выручка'!BG35)</f>
        <v>134475.9894</v>
      </c>
      <c r="BH60" s="96">
        <f>('Переменные'!$C$59*'Переменные'!$D$59)+('Переменные'!$G$59*'Выручка'!BH35)</f>
        <v>139113.6674</v>
      </c>
      <c r="BI60" s="96">
        <f>('Переменные'!$C$59*'Переменные'!$D$59)+('Переменные'!$G$59*'Выручка'!BI35)</f>
        <v>145198.9444</v>
      </c>
      <c r="BJ60" s="96">
        <f>('Переменные'!$C$59*'Переменные'!$D$59)+('Переменные'!$G$59*'Выручка'!BJ35)</f>
        <v>148076.9747</v>
      </c>
      <c r="BK60" s="96">
        <f>('Переменные'!$C$59*'Переменные'!$D$59)+('Переменные'!$G$59*'Выручка'!BK35)</f>
        <v>147234.6654</v>
      </c>
      <c r="BL60" s="96">
        <f>('Переменные'!$C$59*'Переменные'!$D$59)+('Переменные'!$G$59*'Выручка'!BL35)</f>
        <v>143639.0012</v>
      </c>
      <c r="BM60" s="96">
        <f>('Переменные'!$C$59*'Переменные'!$D$59)+('Переменные'!$G$59*'Выручка'!BM35)</f>
        <v>138811.573</v>
      </c>
      <c r="BN60" s="96">
        <f>('Переменные'!$C$59*'Переменные'!$D$59)+('Переменные'!$G$59*'Выручка'!BN35)</f>
        <v>138204.7481</v>
      </c>
      <c r="BO60" s="96">
        <f>('Переменные'!$C$59*'Переменные'!$D$59)+('Переменные'!$G$59*'Выручка'!BO35)</f>
        <v>143023.1192</v>
      </c>
      <c r="BP60" s="97">
        <f t="shared" si="75"/>
        <v>1687863.819</v>
      </c>
      <c r="BQ60" s="96">
        <f>('Переменные'!$C$59*'Переменные'!$D$59)+('Переменные'!$G$59*'Выручка'!BQ35)</f>
        <v>140215.4217</v>
      </c>
      <c r="BR60" s="96">
        <f>('Переменные'!$C$59*'Переменные'!$D$59)+('Переменные'!$G$59*'Выручка'!BR35)</f>
        <v>136991.0982</v>
      </c>
      <c r="BS60" s="96">
        <f>('Переменные'!$C$59*'Переменные'!$D$59)+('Переменные'!$G$59*'Выручка'!BS35)</f>
        <v>136003.8756</v>
      </c>
      <c r="BT60" s="96">
        <f>('Переменные'!$C$59*'Переменные'!$D$59)+('Переменные'!$G$59*'Выручка'!BT35)</f>
        <v>135487.6215</v>
      </c>
      <c r="BU60" s="96">
        <f>('Переменные'!$C$59*'Переменные'!$D$59)+('Переменные'!$G$59*'Выручка'!BU35)</f>
        <v>140215.4217</v>
      </c>
      <c r="BV60" s="96">
        <f>('Переменные'!$C$59*'Переменные'!$D$59)+('Переменные'!$G$59*'Выручка'!BV35)</f>
        <v>146356.1278</v>
      </c>
      <c r="BW60" s="96">
        <f>('Переменные'!$C$59*'Переменные'!$D$59)+('Переменные'!$G$59*'Выручка'!BW35)</f>
        <v>148464.2622</v>
      </c>
      <c r="BX60" s="96">
        <f>('Переменные'!$C$59*'Переменные'!$D$59)+('Переменные'!$G$59*'Выручка'!BX35)</f>
        <v>148464.2622</v>
      </c>
      <c r="BY60" s="96">
        <f>('Переменные'!$C$59*'Переменные'!$D$59)+('Переменные'!$G$59*'Выручка'!BY35)</f>
        <v>144791.4542</v>
      </c>
      <c r="BZ60" s="96">
        <f>('Переменные'!$C$59*'Переменные'!$D$59)+('Переменные'!$G$59*'Выручка'!BZ35)</f>
        <v>139924.9836</v>
      </c>
      <c r="CA60" s="96">
        <f>('Переменные'!$C$59*'Переменные'!$D$59)+('Переменные'!$G$59*'Выручка'!CA35)</f>
        <v>139282.2422</v>
      </c>
      <c r="CB60" s="96">
        <f>('Переменные'!$C$59*'Переменные'!$D$59)+('Переменные'!$G$59*'Выручка'!CB35)</f>
        <v>144194.6229</v>
      </c>
      <c r="CC60" s="97">
        <f t="shared" si="76"/>
        <v>1700391.394</v>
      </c>
      <c r="CD60" s="96">
        <f>('Переменные'!$C$59*'Переменные'!$D$59)+('Переменные'!$G$59*'Выручка'!CD35)</f>
        <v>141348.1967</v>
      </c>
      <c r="CE60" s="96">
        <f>('Переменные'!$C$59*'Переменные'!$D$59)+('Переменные'!$G$59*'Выручка'!CE35)</f>
        <v>137996.7593</v>
      </c>
      <c r="CF60" s="96">
        <f>('Переменные'!$C$59*'Переменные'!$D$59)+('Переменные'!$G$59*'Выручка'!CF35)</f>
        <v>137078.5573</v>
      </c>
      <c r="CG60" s="96">
        <f>('Переменные'!$C$59*'Переменные'!$D$59)+('Переменные'!$G$59*'Выручка'!CG35)</f>
        <v>136527.6361</v>
      </c>
      <c r="CH60" s="96">
        <f>('Переменные'!$C$59*'Переменные'!$D$59)+('Переменные'!$G$59*'Выручка'!CH35)</f>
        <v>141348.1967</v>
      </c>
      <c r="CI60" s="96">
        <f>('Переменные'!$C$59*'Переменные'!$D$59)+('Переменные'!$G$59*'Выручка'!CI35)</f>
        <v>147546.0602</v>
      </c>
      <c r="CJ60" s="96">
        <f>('Переменные'!$C$59*'Переменные'!$D$59)+('Переменные'!$G$59*'Выручка'!CJ35)</f>
        <v>148863.1684</v>
      </c>
      <c r="CK60" s="96">
        <f>('Переменные'!$C$59*'Переменные'!$D$59)+('Переменные'!$G$59*'Выручка'!CK35)</f>
        <v>148863.1684</v>
      </c>
      <c r="CL60" s="96">
        <f>('Переменные'!$C$59*'Переменные'!$D$59)+('Переменные'!$G$59*'Выручка'!CL35)</f>
        <v>145976.8516</v>
      </c>
      <c r="CM60" s="96">
        <f>('Переменные'!$C$59*'Переменные'!$D$59)+('Переменные'!$G$59*'Выручка'!CM35)</f>
        <v>141070.113</v>
      </c>
      <c r="CN60" s="96">
        <f>('Переменные'!$C$59*'Переменные'!$D$59)+('Переменные'!$G$59*'Выручка'!CN35)</f>
        <v>140390.4319</v>
      </c>
      <c r="CO60" s="96">
        <f>('Переменные'!$C$59*'Переменные'!$D$59)+('Переменные'!$G$59*'Выручка'!CO35)</f>
        <v>145399.5882</v>
      </c>
      <c r="CP60" s="97">
        <f t="shared" si="77"/>
        <v>1712408.728</v>
      </c>
      <c r="CQ60" s="98"/>
      <c r="CR60" s="98"/>
      <c r="CS60" s="98"/>
      <c r="CT60" s="98"/>
    </row>
    <row r="61" ht="15.75" customHeight="1">
      <c r="A61" s="109"/>
      <c r="B61" s="110" t="s">
        <v>95</v>
      </c>
      <c r="C61" s="84"/>
      <c r="D61" s="102">
        <v>0.0</v>
      </c>
      <c r="E61" s="102">
        <v>0.0</v>
      </c>
      <c r="F61" s="102">
        <v>0.0</v>
      </c>
      <c r="G61" s="102">
        <v>0.0</v>
      </c>
      <c r="H61" s="96">
        <f>'Переменные'!$C$60*'Переменные'!$D$60</f>
        <v>10000</v>
      </c>
      <c r="I61" s="96">
        <f>'Переменные'!$C$60*'Переменные'!$D$60</f>
        <v>10000</v>
      </c>
      <c r="J61" s="96">
        <f>'Переменные'!$C$60*'Переменные'!$D$60</f>
        <v>10000</v>
      </c>
      <c r="K61" s="96">
        <f>'Переменные'!$C$60*'Переменные'!$D$60</f>
        <v>10000</v>
      </c>
      <c r="L61" s="96">
        <f>'Переменные'!$C$60*'Переменные'!$D$60</f>
        <v>10000</v>
      </c>
      <c r="M61" s="96">
        <f>'Переменные'!$C$60*'Переменные'!$D$60</f>
        <v>10000</v>
      </c>
      <c r="N61" s="96">
        <f>'Переменные'!$C$60*'Переменные'!$D$60</f>
        <v>10000</v>
      </c>
      <c r="O61" s="96">
        <f>'Переменные'!$C$60*'Переменные'!$D$60</f>
        <v>10000</v>
      </c>
      <c r="P61" s="97">
        <f t="shared" si="71"/>
        <v>80000</v>
      </c>
      <c r="Q61" s="96">
        <f>'Переменные'!$C$60*'Переменные'!$D$60</f>
        <v>10000</v>
      </c>
      <c r="R61" s="96">
        <f>'Переменные'!$C$60*'Переменные'!$D$60</f>
        <v>10000</v>
      </c>
      <c r="S61" s="96">
        <f>'Переменные'!$C$60*'Переменные'!$D$60</f>
        <v>10000</v>
      </c>
      <c r="T61" s="96">
        <f>'Переменные'!$C$60*'Переменные'!$D$60</f>
        <v>10000</v>
      </c>
      <c r="U61" s="96">
        <f>'Переменные'!$C$60*'Переменные'!$D$60</f>
        <v>10000</v>
      </c>
      <c r="V61" s="96">
        <f>'Переменные'!$C$60*'Переменные'!$D$60</f>
        <v>10000</v>
      </c>
      <c r="W61" s="96">
        <f>'Переменные'!$C$60*'Переменные'!$D$60</f>
        <v>10000</v>
      </c>
      <c r="X61" s="96">
        <f>'Переменные'!$C$60*'Переменные'!$D$60</f>
        <v>10000</v>
      </c>
      <c r="Y61" s="96">
        <f>'Переменные'!$C$60*'Переменные'!$D$60</f>
        <v>10000</v>
      </c>
      <c r="Z61" s="96">
        <f>'Переменные'!$C$60*'Переменные'!$D$60</f>
        <v>10000</v>
      </c>
      <c r="AA61" s="96">
        <f>'Переменные'!$C$60*'Переменные'!$D$60</f>
        <v>10000</v>
      </c>
      <c r="AB61" s="96">
        <f>'Переменные'!$C$60*'Переменные'!$D$60</f>
        <v>10000</v>
      </c>
      <c r="AC61" s="97">
        <f t="shared" si="72"/>
        <v>120000</v>
      </c>
      <c r="AD61" s="96">
        <f>'Переменные'!$C$60*'Переменные'!$D$60</f>
        <v>10000</v>
      </c>
      <c r="AE61" s="96">
        <f>'Переменные'!$C$60*'Переменные'!$D$60</f>
        <v>10000</v>
      </c>
      <c r="AF61" s="96">
        <f>'Переменные'!$C$60*'Переменные'!$D$60</f>
        <v>10000</v>
      </c>
      <c r="AG61" s="96">
        <f>'Переменные'!$C$60*'Переменные'!$D$60</f>
        <v>10000</v>
      </c>
      <c r="AH61" s="96">
        <f>'Переменные'!$C$60*'Переменные'!$D$60</f>
        <v>10000</v>
      </c>
      <c r="AI61" s="96">
        <f>'Переменные'!$C$60*'Переменные'!$D$60</f>
        <v>10000</v>
      </c>
      <c r="AJ61" s="96">
        <f>'Переменные'!$C$60*'Переменные'!$D$60</f>
        <v>10000</v>
      </c>
      <c r="AK61" s="96">
        <f>'Переменные'!$C$60*'Переменные'!$D$60</f>
        <v>10000</v>
      </c>
      <c r="AL61" s="96">
        <f>'Переменные'!$C$60*'Переменные'!$D$60</f>
        <v>10000</v>
      </c>
      <c r="AM61" s="96">
        <f>'Переменные'!$C$60*'Переменные'!$D$60</f>
        <v>10000</v>
      </c>
      <c r="AN61" s="96">
        <f>'Переменные'!$C$60*'Переменные'!$D$60</f>
        <v>10000</v>
      </c>
      <c r="AO61" s="96">
        <f>'Переменные'!$C$60*'Переменные'!$D$60</f>
        <v>10000</v>
      </c>
      <c r="AP61" s="97">
        <f t="shared" si="73"/>
        <v>120000</v>
      </c>
      <c r="AQ61" s="96">
        <f>'Переменные'!$C$60*'Переменные'!$D$60</f>
        <v>10000</v>
      </c>
      <c r="AR61" s="96">
        <f>'Переменные'!$C$60*'Переменные'!$D$60</f>
        <v>10000</v>
      </c>
      <c r="AS61" s="96">
        <f>'Переменные'!$C$60*'Переменные'!$D$60</f>
        <v>10000</v>
      </c>
      <c r="AT61" s="96">
        <f>'Переменные'!$C$60*'Переменные'!$D$60</f>
        <v>10000</v>
      </c>
      <c r="AU61" s="96">
        <f>'Переменные'!$C$60*'Переменные'!$D$60</f>
        <v>10000</v>
      </c>
      <c r="AV61" s="96">
        <f>'Переменные'!$C$60*'Переменные'!$D$60</f>
        <v>10000</v>
      </c>
      <c r="AW61" s="96">
        <f>'Переменные'!$C$60*'Переменные'!$D$60</f>
        <v>10000</v>
      </c>
      <c r="AX61" s="96">
        <f>'Переменные'!$C$60*'Переменные'!$D$60</f>
        <v>10000</v>
      </c>
      <c r="AY61" s="96">
        <f>'Переменные'!$C$60*'Переменные'!$D$60</f>
        <v>10000</v>
      </c>
      <c r="AZ61" s="96">
        <f>'Переменные'!$C$60*'Переменные'!$D$60</f>
        <v>10000</v>
      </c>
      <c r="BA61" s="96">
        <f>'Переменные'!$C$60*'Переменные'!$D$60</f>
        <v>10000</v>
      </c>
      <c r="BB61" s="96">
        <f>'Переменные'!$C$60*'Переменные'!$D$60</f>
        <v>10000</v>
      </c>
      <c r="BC61" s="97">
        <f t="shared" si="74"/>
        <v>120000</v>
      </c>
      <c r="BD61" s="96">
        <f>'Переменные'!$C$60*'Переменные'!$D$60</f>
        <v>10000</v>
      </c>
      <c r="BE61" s="96">
        <f>'Переменные'!$C$60*'Переменные'!$D$60</f>
        <v>10000</v>
      </c>
      <c r="BF61" s="96">
        <f>'Переменные'!$C$60*'Переменные'!$D$60</f>
        <v>10000</v>
      </c>
      <c r="BG61" s="96">
        <f>'Переменные'!$C$60*'Переменные'!$D$60</f>
        <v>10000</v>
      </c>
      <c r="BH61" s="96">
        <f>'Переменные'!$C$60*'Переменные'!$D$60</f>
        <v>10000</v>
      </c>
      <c r="BI61" s="96">
        <f>'Переменные'!$C$60*'Переменные'!$D$60</f>
        <v>10000</v>
      </c>
      <c r="BJ61" s="96">
        <f>'Переменные'!$C$60*'Переменные'!$D$60</f>
        <v>10000</v>
      </c>
      <c r="BK61" s="96">
        <f>'Переменные'!$C$60*'Переменные'!$D$60</f>
        <v>10000</v>
      </c>
      <c r="BL61" s="96">
        <f>'Переменные'!$C$60*'Переменные'!$D$60</f>
        <v>10000</v>
      </c>
      <c r="BM61" s="96">
        <f>'Переменные'!$C$60*'Переменные'!$D$60</f>
        <v>10000</v>
      </c>
      <c r="BN61" s="96">
        <f>'Переменные'!$C$60*'Переменные'!$D$60</f>
        <v>10000</v>
      </c>
      <c r="BO61" s="96">
        <f>'Переменные'!$C$60*'Переменные'!$D$60</f>
        <v>10000</v>
      </c>
      <c r="BP61" s="97">
        <f t="shared" si="75"/>
        <v>120000</v>
      </c>
      <c r="BQ61" s="96">
        <f>'Переменные'!$C$60*'Переменные'!$D$60</f>
        <v>10000</v>
      </c>
      <c r="BR61" s="96">
        <f>'Переменные'!$C$60*'Переменные'!$D$60</f>
        <v>10000</v>
      </c>
      <c r="BS61" s="96">
        <f>'Переменные'!$C$60*'Переменные'!$D$60</f>
        <v>10000</v>
      </c>
      <c r="BT61" s="96">
        <f>'Переменные'!$C$60*'Переменные'!$D$60</f>
        <v>10000</v>
      </c>
      <c r="BU61" s="96">
        <f>'Переменные'!$C$60*'Переменные'!$D$60</f>
        <v>10000</v>
      </c>
      <c r="BV61" s="96">
        <f>'Переменные'!$C$60*'Переменные'!$D$60</f>
        <v>10000</v>
      </c>
      <c r="BW61" s="96">
        <f>'Переменные'!$C$60*'Переменные'!$D$60</f>
        <v>10000</v>
      </c>
      <c r="BX61" s="96">
        <f>'Переменные'!$C$60*'Переменные'!$D$60</f>
        <v>10000</v>
      </c>
      <c r="BY61" s="96">
        <f>'Переменные'!$C$60*'Переменные'!$D$60</f>
        <v>10000</v>
      </c>
      <c r="BZ61" s="96">
        <f>'Переменные'!$C$60*'Переменные'!$D$60</f>
        <v>10000</v>
      </c>
      <c r="CA61" s="96">
        <f>'Переменные'!$C$60*'Переменные'!$D$60</f>
        <v>10000</v>
      </c>
      <c r="CB61" s="96">
        <f>'Переменные'!$C$60*'Переменные'!$D$60</f>
        <v>10000</v>
      </c>
      <c r="CC61" s="97">
        <f t="shared" si="76"/>
        <v>120000</v>
      </c>
      <c r="CD61" s="96">
        <f>'Переменные'!$C$60*'Переменные'!$D$60</f>
        <v>10000</v>
      </c>
      <c r="CE61" s="96">
        <f>'Переменные'!$C$60*'Переменные'!$D$60</f>
        <v>10000</v>
      </c>
      <c r="CF61" s="96">
        <f>'Переменные'!$C$60*'Переменные'!$D$60</f>
        <v>10000</v>
      </c>
      <c r="CG61" s="96">
        <f>'Переменные'!$C$60*'Переменные'!$D$60</f>
        <v>10000</v>
      </c>
      <c r="CH61" s="96">
        <f>'Переменные'!$C$60*'Переменные'!$D$60</f>
        <v>10000</v>
      </c>
      <c r="CI61" s="96">
        <f>'Переменные'!$C$60*'Переменные'!$D$60</f>
        <v>10000</v>
      </c>
      <c r="CJ61" s="96">
        <f>'Переменные'!$C$60*'Переменные'!$D$60</f>
        <v>10000</v>
      </c>
      <c r="CK61" s="96">
        <f>'Переменные'!$C$60*'Переменные'!$D$60</f>
        <v>10000</v>
      </c>
      <c r="CL61" s="96">
        <f>'Переменные'!$C$60*'Переменные'!$D$60</f>
        <v>10000</v>
      </c>
      <c r="CM61" s="96">
        <f>'Переменные'!$C$60*'Переменные'!$D$60</f>
        <v>10000</v>
      </c>
      <c r="CN61" s="96">
        <f>'Переменные'!$C$60*'Переменные'!$D$60</f>
        <v>10000</v>
      </c>
      <c r="CO61" s="96">
        <f>'Переменные'!$C$60*'Переменные'!$D$60</f>
        <v>10000</v>
      </c>
      <c r="CP61" s="97">
        <f t="shared" si="77"/>
        <v>120000</v>
      </c>
      <c r="CQ61" s="98"/>
      <c r="CR61" s="98"/>
      <c r="CS61" s="98"/>
      <c r="CT61" s="98"/>
    </row>
    <row r="62" ht="15.75" customHeight="1">
      <c r="A62" s="109"/>
      <c r="B62" s="110" t="s">
        <v>97</v>
      </c>
      <c r="C62" s="84"/>
      <c r="D62" s="102">
        <v>0.0</v>
      </c>
      <c r="E62" s="102">
        <v>0.0</v>
      </c>
      <c r="F62" s="102">
        <v>0.0</v>
      </c>
      <c r="G62" s="102">
        <v>0.0</v>
      </c>
      <c r="H62" s="96">
        <f>'Переменные'!$C$61*'Переменные'!$D$61</f>
        <v>30000</v>
      </c>
      <c r="I62" s="96">
        <f>'Переменные'!$C$61*'Переменные'!$D$61</f>
        <v>30000</v>
      </c>
      <c r="J62" s="96">
        <f>'Переменные'!$C$61*'Переменные'!$D$61</f>
        <v>30000</v>
      </c>
      <c r="K62" s="96">
        <f>'Переменные'!$C$61*'Переменные'!$D$61</f>
        <v>30000</v>
      </c>
      <c r="L62" s="96">
        <f>'Переменные'!$C$61*'Переменные'!$D$61</f>
        <v>30000</v>
      </c>
      <c r="M62" s="96">
        <f>'Переменные'!$C$61*'Переменные'!$D$61</f>
        <v>30000</v>
      </c>
      <c r="N62" s="96">
        <f>'Переменные'!$C$61*'Переменные'!$D$61</f>
        <v>30000</v>
      </c>
      <c r="O62" s="96">
        <f>'Переменные'!$C$61*'Переменные'!$D$61</f>
        <v>30000</v>
      </c>
      <c r="P62" s="97">
        <f t="shared" si="71"/>
        <v>240000</v>
      </c>
      <c r="Q62" s="96">
        <f>'Переменные'!$C$61*'Переменные'!$D$61</f>
        <v>30000</v>
      </c>
      <c r="R62" s="96">
        <f>'Переменные'!$C$61*'Переменные'!$D$61</f>
        <v>30000</v>
      </c>
      <c r="S62" s="96">
        <f>'Переменные'!$C$61*'Переменные'!$D$61</f>
        <v>30000</v>
      </c>
      <c r="T62" s="96">
        <f>'Переменные'!$C$61*'Переменные'!$D$61</f>
        <v>30000</v>
      </c>
      <c r="U62" s="96">
        <f>'Переменные'!$C$61*'Переменные'!$D$61</f>
        <v>30000</v>
      </c>
      <c r="V62" s="96">
        <f>'Переменные'!$C$61*'Переменные'!$D$61</f>
        <v>30000</v>
      </c>
      <c r="W62" s="96">
        <f>'Переменные'!$C$61*'Переменные'!$D$61</f>
        <v>30000</v>
      </c>
      <c r="X62" s="96">
        <f>'Переменные'!$C$61*'Переменные'!$D$61</f>
        <v>30000</v>
      </c>
      <c r="Y62" s="96">
        <f>'Переменные'!$C$61*'Переменные'!$D$61</f>
        <v>30000</v>
      </c>
      <c r="Z62" s="96">
        <f>'Переменные'!$C$61*'Переменные'!$D$61</f>
        <v>30000</v>
      </c>
      <c r="AA62" s="96">
        <f>'Переменные'!$C$61*'Переменные'!$D$61</f>
        <v>30000</v>
      </c>
      <c r="AB62" s="96">
        <f>'Переменные'!$C$61*'Переменные'!$D$61</f>
        <v>30000</v>
      </c>
      <c r="AC62" s="97">
        <f t="shared" si="72"/>
        <v>360000</v>
      </c>
      <c r="AD62" s="96">
        <f>'Переменные'!$C$61*'Переменные'!$D$61</f>
        <v>30000</v>
      </c>
      <c r="AE62" s="96">
        <f>'Переменные'!$C$61*'Переменные'!$D$61</f>
        <v>30000</v>
      </c>
      <c r="AF62" s="96">
        <f>'Переменные'!$C$61*'Переменные'!$D$61</f>
        <v>30000</v>
      </c>
      <c r="AG62" s="96">
        <f>'Переменные'!$C$61*'Переменные'!$D$61</f>
        <v>30000</v>
      </c>
      <c r="AH62" s="96">
        <f>'Переменные'!$C$61*'Переменные'!$D$61</f>
        <v>30000</v>
      </c>
      <c r="AI62" s="96">
        <f>'Переменные'!$C$61*'Переменные'!$D$61</f>
        <v>30000</v>
      </c>
      <c r="AJ62" s="96">
        <f>'Переменные'!$C$61*'Переменные'!$D$61</f>
        <v>30000</v>
      </c>
      <c r="AK62" s="96">
        <f>'Переменные'!$C$61*'Переменные'!$D$61</f>
        <v>30000</v>
      </c>
      <c r="AL62" s="96">
        <f>'Переменные'!$C$61*'Переменные'!$D$61</f>
        <v>30000</v>
      </c>
      <c r="AM62" s="96">
        <f>'Переменные'!$C$61*'Переменные'!$D$61</f>
        <v>30000</v>
      </c>
      <c r="AN62" s="96">
        <f>'Переменные'!$C$61*'Переменные'!$D$61</f>
        <v>30000</v>
      </c>
      <c r="AO62" s="96">
        <f>'Переменные'!$C$61*'Переменные'!$D$61</f>
        <v>30000</v>
      </c>
      <c r="AP62" s="97">
        <f t="shared" si="73"/>
        <v>360000</v>
      </c>
      <c r="AQ62" s="96">
        <f>'Переменные'!$C$61*'Переменные'!$D$61</f>
        <v>30000</v>
      </c>
      <c r="AR62" s="96">
        <f>'Переменные'!$C$61*'Переменные'!$D$61</f>
        <v>30000</v>
      </c>
      <c r="AS62" s="96">
        <f>'Переменные'!$C$61*'Переменные'!$D$61</f>
        <v>30000</v>
      </c>
      <c r="AT62" s="96">
        <f>'Переменные'!$C$61*'Переменные'!$D$61</f>
        <v>30000</v>
      </c>
      <c r="AU62" s="96">
        <f>'Переменные'!$C$61*'Переменные'!$D$61</f>
        <v>30000</v>
      </c>
      <c r="AV62" s="96">
        <f>'Переменные'!$C$61*'Переменные'!$D$61</f>
        <v>30000</v>
      </c>
      <c r="AW62" s="96">
        <f>'Переменные'!$C$61*'Переменные'!$D$61</f>
        <v>30000</v>
      </c>
      <c r="AX62" s="96">
        <f>'Переменные'!$C$61*'Переменные'!$D$61</f>
        <v>30000</v>
      </c>
      <c r="AY62" s="96">
        <f>'Переменные'!$C$61*'Переменные'!$D$61</f>
        <v>30000</v>
      </c>
      <c r="AZ62" s="96">
        <f>'Переменные'!$C$61*'Переменные'!$D$61</f>
        <v>30000</v>
      </c>
      <c r="BA62" s="96">
        <f>'Переменные'!$C$61*'Переменные'!$D$61</f>
        <v>30000</v>
      </c>
      <c r="BB62" s="96">
        <f>'Переменные'!$C$61*'Переменные'!$D$61</f>
        <v>30000</v>
      </c>
      <c r="BC62" s="97">
        <f t="shared" si="74"/>
        <v>360000</v>
      </c>
      <c r="BD62" s="96">
        <f>'Переменные'!$C$61*'Переменные'!$D$61</f>
        <v>30000</v>
      </c>
      <c r="BE62" s="96">
        <f>'Переменные'!$C$61*'Переменные'!$D$61</f>
        <v>30000</v>
      </c>
      <c r="BF62" s="96">
        <f>'Переменные'!$C$61*'Переменные'!$D$61</f>
        <v>30000</v>
      </c>
      <c r="BG62" s="96">
        <f>'Переменные'!$C$61*'Переменные'!$D$61</f>
        <v>30000</v>
      </c>
      <c r="BH62" s="96">
        <f>'Переменные'!$C$61*'Переменные'!$D$61</f>
        <v>30000</v>
      </c>
      <c r="BI62" s="96">
        <f>'Переменные'!$C$61*'Переменные'!$D$61</f>
        <v>30000</v>
      </c>
      <c r="BJ62" s="96">
        <f>'Переменные'!$C$61*'Переменные'!$D$61</f>
        <v>30000</v>
      </c>
      <c r="BK62" s="96">
        <f>'Переменные'!$C$61*'Переменные'!$D$61</f>
        <v>30000</v>
      </c>
      <c r="BL62" s="96">
        <f>'Переменные'!$C$61*'Переменные'!$D$61</f>
        <v>30000</v>
      </c>
      <c r="BM62" s="96">
        <f>'Переменные'!$C$61*'Переменные'!$D$61</f>
        <v>30000</v>
      </c>
      <c r="BN62" s="96">
        <f>'Переменные'!$C$61*'Переменные'!$D$61</f>
        <v>30000</v>
      </c>
      <c r="BO62" s="96">
        <f>'Переменные'!$C$61*'Переменные'!$D$61</f>
        <v>30000</v>
      </c>
      <c r="BP62" s="97">
        <f t="shared" si="75"/>
        <v>360000</v>
      </c>
      <c r="BQ62" s="96">
        <f>'Переменные'!$C$61*'Переменные'!$D$61</f>
        <v>30000</v>
      </c>
      <c r="BR62" s="96">
        <f>'Переменные'!$C$61*'Переменные'!$D$61</f>
        <v>30000</v>
      </c>
      <c r="BS62" s="96">
        <f>'Переменные'!$C$61*'Переменные'!$D$61</f>
        <v>30000</v>
      </c>
      <c r="BT62" s="96">
        <f>'Переменные'!$C$61*'Переменные'!$D$61</f>
        <v>30000</v>
      </c>
      <c r="BU62" s="96">
        <f>'Переменные'!$C$61*'Переменные'!$D$61</f>
        <v>30000</v>
      </c>
      <c r="BV62" s="96">
        <f>'Переменные'!$C$61*'Переменные'!$D$61</f>
        <v>30000</v>
      </c>
      <c r="BW62" s="96">
        <f>'Переменные'!$C$61*'Переменные'!$D$61</f>
        <v>30000</v>
      </c>
      <c r="BX62" s="96">
        <f>'Переменные'!$C$61*'Переменные'!$D$61</f>
        <v>30000</v>
      </c>
      <c r="BY62" s="96">
        <f>'Переменные'!$C$61*'Переменные'!$D$61</f>
        <v>30000</v>
      </c>
      <c r="BZ62" s="96">
        <f>'Переменные'!$C$61*'Переменные'!$D$61</f>
        <v>30000</v>
      </c>
      <c r="CA62" s="96">
        <f>'Переменные'!$C$61*'Переменные'!$D$61</f>
        <v>30000</v>
      </c>
      <c r="CB62" s="96">
        <f>'Переменные'!$C$61*'Переменные'!$D$61</f>
        <v>30000</v>
      </c>
      <c r="CC62" s="97">
        <f t="shared" si="76"/>
        <v>360000</v>
      </c>
      <c r="CD62" s="96">
        <f>'Переменные'!$C$61*'Переменные'!$D$61</f>
        <v>30000</v>
      </c>
      <c r="CE62" s="96">
        <f>'Переменные'!$C$61*'Переменные'!$D$61</f>
        <v>30000</v>
      </c>
      <c r="CF62" s="96">
        <f>'Переменные'!$C$61*'Переменные'!$D$61</f>
        <v>30000</v>
      </c>
      <c r="CG62" s="96">
        <f>'Переменные'!$C$61*'Переменные'!$D$61</f>
        <v>30000</v>
      </c>
      <c r="CH62" s="96">
        <f>'Переменные'!$C$61*'Переменные'!$D$61</f>
        <v>30000</v>
      </c>
      <c r="CI62" s="96">
        <f>'Переменные'!$C$61*'Переменные'!$D$61</f>
        <v>30000</v>
      </c>
      <c r="CJ62" s="96">
        <f>'Переменные'!$C$61*'Переменные'!$D$61</f>
        <v>30000</v>
      </c>
      <c r="CK62" s="96">
        <f>'Переменные'!$C$61*'Переменные'!$D$61</f>
        <v>30000</v>
      </c>
      <c r="CL62" s="96">
        <f>'Переменные'!$C$61*'Переменные'!$D$61</f>
        <v>30000</v>
      </c>
      <c r="CM62" s="96">
        <f>'Переменные'!$C$61*'Переменные'!$D$61</f>
        <v>30000</v>
      </c>
      <c r="CN62" s="96">
        <f>'Переменные'!$C$61*'Переменные'!$D$61</f>
        <v>30000</v>
      </c>
      <c r="CO62" s="96">
        <f>'Переменные'!$C$61*'Переменные'!$D$61</f>
        <v>30000</v>
      </c>
      <c r="CP62" s="97">
        <f t="shared" si="77"/>
        <v>360000</v>
      </c>
      <c r="CQ62" s="98"/>
      <c r="CR62" s="98"/>
      <c r="CS62" s="98"/>
      <c r="CT62" s="98"/>
    </row>
    <row r="63" ht="15.75" customHeight="1">
      <c r="A63" s="109"/>
      <c r="B63" s="110" t="s">
        <v>107</v>
      </c>
      <c r="C63" s="84"/>
      <c r="D63" s="102">
        <v>0.0</v>
      </c>
      <c r="E63" s="102">
        <v>0.0</v>
      </c>
      <c r="F63" s="102">
        <v>0.0</v>
      </c>
      <c r="G63" s="102">
        <v>0.0</v>
      </c>
      <c r="H63" s="102">
        <v>0.0</v>
      </c>
      <c r="I63" s="102">
        <v>0.0</v>
      </c>
      <c r="J63" s="96">
        <f>'Переменные'!$C$68/2*'Переменные'!$E$68*J10</f>
        <v>167400</v>
      </c>
      <c r="K63" s="96">
        <f>'Переменные'!$C$68/2*'Переменные'!$E$68*K10</f>
        <v>167400</v>
      </c>
      <c r="L63" s="96">
        <f>'Переменные'!$C$68/2*'Переменные'!$E$68*L10</f>
        <v>162000</v>
      </c>
      <c r="M63" s="96">
        <f>'Переменные'!$C$68/2*'Переменные'!$E$68*M10</f>
        <v>167400</v>
      </c>
      <c r="N63" s="96">
        <f>'Переменные'!$C$68/2*'Переменные'!$E$68*N10</f>
        <v>162000</v>
      </c>
      <c r="O63" s="96">
        <f>'Переменные'!$C$68/2*'Переменные'!$E$68*O10</f>
        <v>167400</v>
      </c>
      <c r="P63" s="97">
        <f t="shared" si="71"/>
        <v>993600</v>
      </c>
      <c r="Q63" s="96">
        <f>'Переменные'!$C$68/2*'Переменные'!$E$68*Q10</f>
        <v>167400</v>
      </c>
      <c r="R63" s="96">
        <f>'Переменные'!$C$68/2*'Переменные'!$E$68*R10</f>
        <v>151200</v>
      </c>
      <c r="S63" s="96">
        <f>'Переменные'!$C$68/2*'Переменные'!$E$68*S10</f>
        <v>167400</v>
      </c>
      <c r="T63" s="96">
        <f>'Переменные'!$C$68/2*'Переменные'!$E$68*T10</f>
        <v>162000</v>
      </c>
      <c r="U63" s="96">
        <f>'Переменные'!$C$68/2*'Переменные'!$E$68*U10</f>
        <v>167400</v>
      </c>
      <c r="V63" s="96">
        <f>'Переменные'!$C$68/2*'Переменные'!$E$68*V10</f>
        <v>162000</v>
      </c>
      <c r="W63" s="96">
        <f>'Переменные'!$C$68/2*'Переменные'!$E$68*W10</f>
        <v>167400</v>
      </c>
      <c r="X63" s="96">
        <f>'Переменные'!$C$68/2*'Переменные'!$E$68*X10</f>
        <v>167400</v>
      </c>
      <c r="Y63" s="96">
        <f>'Переменные'!$C$68/2*'Переменные'!$E$68*Y10</f>
        <v>162000</v>
      </c>
      <c r="Z63" s="96">
        <f>'Переменные'!$C$68/2*'Переменные'!$E$68*Z10</f>
        <v>167400</v>
      </c>
      <c r="AA63" s="96">
        <f>'Переменные'!$C$68/2*'Переменные'!$E$68*AA10</f>
        <v>162000</v>
      </c>
      <c r="AB63" s="96">
        <f>'Переменные'!$C$68/2*'Переменные'!$E$68*AB10</f>
        <v>167400</v>
      </c>
      <c r="AC63" s="97">
        <f t="shared" si="72"/>
        <v>1971000</v>
      </c>
      <c r="AD63" s="96">
        <f>'Переменные'!$C$68/2*'Переменные'!$E$68*AD10</f>
        <v>167400</v>
      </c>
      <c r="AE63" s="96">
        <f>'Переменные'!$C$68/2*'Переменные'!$E$68*AE10</f>
        <v>151200</v>
      </c>
      <c r="AF63" s="96">
        <f>'Переменные'!$C$68/2*'Переменные'!$E$68*AF10</f>
        <v>167400</v>
      </c>
      <c r="AG63" s="96">
        <f>'Переменные'!$C$68/2*'Переменные'!$E$68*AG10</f>
        <v>162000</v>
      </c>
      <c r="AH63" s="96">
        <f>'Переменные'!$C$68/2*'Переменные'!$E$68*AH10</f>
        <v>167400</v>
      </c>
      <c r="AI63" s="96">
        <f>'Переменные'!$C$68/2*'Переменные'!$E$68*AI10</f>
        <v>162000</v>
      </c>
      <c r="AJ63" s="96">
        <f>'Переменные'!$C$68/2*'Переменные'!$E$68*AJ10</f>
        <v>167400</v>
      </c>
      <c r="AK63" s="96">
        <f>'Переменные'!$C$68/2*'Переменные'!$E$68*AK10</f>
        <v>167400</v>
      </c>
      <c r="AL63" s="96">
        <f>'Переменные'!$C$68/2*'Переменные'!$E$68*AL10</f>
        <v>162000</v>
      </c>
      <c r="AM63" s="96">
        <f>'Переменные'!$C$68/2*'Переменные'!$E$68*AM10</f>
        <v>167400</v>
      </c>
      <c r="AN63" s="96">
        <f>'Переменные'!$C$68/2*'Переменные'!$E$68*AN10</f>
        <v>162000</v>
      </c>
      <c r="AO63" s="96">
        <f>'Переменные'!$C$68/2*'Переменные'!$E$68*AO10</f>
        <v>167400</v>
      </c>
      <c r="AP63" s="97">
        <f t="shared" si="73"/>
        <v>1971000</v>
      </c>
      <c r="AQ63" s="96">
        <f>'Переменные'!$C$68/2*'Переменные'!$E$68*AQ10</f>
        <v>167400</v>
      </c>
      <c r="AR63" s="96">
        <f>'Переменные'!$C$68/2*'Переменные'!$E$68*AR10</f>
        <v>151200</v>
      </c>
      <c r="AS63" s="96">
        <f>'Переменные'!$C$68/2*'Переменные'!$E$68*AS10</f>
        <v>167400</v>
      </c>
      <c r="AT63" s="96">
        <f>'Переменные'!$C$68/2*'Переменные'!$E$68*AT10</f>
        <v>162000</v>
      </c>
      <c r="AU63" s="96">
        <f>'Переменные'!$C$68/2*'Переменные'!$E$68*AU10</f>
        <v>167400</v>
      </c>
      <c r="AV63" s="96">
        <f>'Переменные'!$C$68/2*'Переменные'!$E$68*AV10</f>
        <v>162000</v>
      </c>
      <c r="AW63" s="96">
        <f>'Переменные'!$C$68/2*'Переменные'!$E$68*AW10</f>
        <v>167400</v>
      </c>
      <c r="AX63" s="96">
        <f>'Переменные'!$C$68/2*'Переменные'!$E$68*AX10</f>
        <v>167400</v>
      </c>
      <c r="AY63" s="96">
        <f>'Переменные'!$C$68/2*'Переменные'!$E$68*AY10</f>
        <v>162000</v>
      </c>
      <c r="AZ63" s="96">
        <f>'Переменные'!$C$68/2*'Переменные'!$E$68*AZ10</f>
        <v>167400</v>
      </c>
      <c r="BA63" s="96">
        <f>'Переменные'!$C$68/2*'Переменные'!$E$68*BA10</f>
        <v>162000</v>
      </c>
      <c r="BB63" s="96">
        <f>'Переменные'!$C$68/2*'Переменные'!$E$68*BB10</f>
        <v>167400</v>
      </c>
      <c r="BC63" s="97">
        <f t="shared" si="74"/>
        <v>1971000</v>
      </c>
      <c r="BD63" s="96">
        <f>'Переменные'!$C$68/2*'Переменные'!$E$68*BD10</f>
        <v>167400</v>
      </c>
      <c r="BE63" s="96">
        <f>'Переменные'!$C$68/2*'Переменные'!$E$68*BE10</f>
        <v>151200</v>
      </c>
      <c r="BF63" s="96">
        <f>'Переменные'!$C$68/2*'Переменные'!$E$68*BF10</f>
        <v>167400</v>
      </c>
      <c r="BG63" s="96">
        <f>'Переменные'!$C$68/2*'Переменные'!$E$68*BG10</f>
        <v>162000</v>
      </c>
      <c r="BH63" s="96">
        <f>'Переменные'!$C$68/2*'Переменные'!$E$68*BH10</f>
        <v>167400</v>
      </c>
      <c r="BI63" s="96">
        <f>'Переменные'!$C$68/2*'Переменные'!$E$68*BI10</f>
        <v>162000</v>
      </c>
      <c r="BJ63" s="96">
        <f>'Переменные'!$C$68/2*'Переменные'!$E$68*BJ10</f>
        <v>167400</v>
      </c>
      <c r="BK63" s="96">
        <f>'Переменные'!$C$68/2*'Переменные'!$E$68*BK10</f>
        <v>167400</v>
      </c>
      <c r="BL63" s="96">
        <f>'Переменные'!$C$68/2*'Переменные'!$E$68*BL10</f>
        <v>162000</v>
      </c>
      <c r="BM63" s="96">
        <f>'Переменные'!$C$68/2*'Переменные'!$E$68*BM10</f>
        <v>167400</v>
      </c>
      <c r="BN63" s="96">
        <f>'Переменные'!$C$68/2*'Переменные'!$E$68*BN10</f>
        <v>162000</v>
      </c>
      <c r="BO63" s="96">
        <f>'Переменные'!$C$68/2*'Переменные'!$E$68*BO10</f>
        <v>167400</v>
      </c>
      <c r="BP63" s="97">
        <f t="shared" si="75"/>
        <v>1971000</v>
      </c>
      <c r="BQ63" s="96">
        <f>'Переменные'!$C$68/2*'Переменные'!$E$68*BQ10</f>
        <v>167400</v>
      </c>
      <c r="BR63" s="96">
        <f>'Переменные'!$C$68/2*'Переменные'!$E$68*BR10</f>
        <v>151200</v>
      </c>
      <c r="BS63" s="96">
        <f>'Переменные'!$C$68/2*'Переменные'!$E$68*BS10</f>
        <v>167400</v>
      </c>
      <c r="BT63" s="96">
        <f>'Переменные'!$C$68/2*'Переменные'!$E$68*BT10</f>
        <v>162000</v>
      </c>
      <c r="BU63" s="96">
        <f>'Переменные'!$C$68/2*'Переменные'!$E$68*BU10</f>
        <v>167400</v>
      </c>
      <c r="BV63" s="96">
        <f>'Переменные'!$C$68/2*'Переменные'!$E$68*BV10</f>
        <v>162000</v>
      </c>
      <c r="BW63" s="96">
        <f>'Переменные'!$C$68/2*'Переменные'!$E$68*BW10</f>
        <v>167400</v>
      </c>
      <c r="BX63" s="96">
        <f>'Переменные'!$C$68/2*'Переменные'!$E$68*BX10</f>
        <v>167400</v>
      </c>
      <c r="BY63" s="96">
        <f>'Переменные'!$C$68/2*'Переменные'!$E$68*BY10</f>
        <v>162000</v>
      </c>
      <c r="BZ63" s="96">
        <f>'Переменные'!$C$68/2*'Переменные'!$E$68*BZ10</f>
        <v>167400</v>
      </c>
      <c r="CA63" s="96">
        <f>'Переменные'!$C$68/2*'Переменные'!$E$68*CA10</f>
        <v>162000</v>
      </c>
      <c r="CB63" s="96">
        <f>'Переменные'!$C$68/2*'Переменные'!$E$68*CB10</f>
        <v>167400</v>
      </c>
      <c r="CC63" s="97">
        <f t="shared" si="76"/>
        <v>1971000</v>
      </c>
      <c r="CD63" s="96">
        <f>'Переменные'!$C$68/2*'Переменные'!$E$68*CD10</f>
        <v>167400</v>
      </c>
      <c r="CE63" s="96">
        <f>'Переменные'!$C$68/2*'Переменные'!$E$68*CE10</f>
        <v>151200</v>
      </c>
      <c r="CF63" s="96">
        <f>'Переменные'!$C$68/2*'Переменные'!$E$68*CF10</f>
        <v>167400</v>
      </c>
      <c r="CG63" s="96">
        <f>'Переменные'!$C$68/2*'Переменные'!$E$68*CG10</f>
        <v>162000</v>
      </c>
      <c r="CH63" s="96">
        <f>'Переменные'!$C$68/2*'Переменные'!$E$68*CH10</f>
        <v>167400</v>
      </c>
      <c r="CI63" s="96">
        <f>'Переменные'!$C$68/2*'Переменные'!$E$68*CI10</f>
        <v>162000</v>
      </c>
      <c r="CJ63" s="96">
        <f>'Переменные'!$C$68/2*'Переменные'!$E$68*CJ10</f>
        <v>167400</v>
      </c>
      <c r="CK63" s="96">
        <f>'Переменные'!$C$68/2*'Переменные'!$E$68*CK10</f>
        <v>167400</v>
      </c>
      <c r="CL63" s="96">
        <f>'Переменные'!$C$68/2*'Переменные'!$E$68*CL10</f>
        <v>162000</v>
      </c>
      <c r="CM63" s="96">
        <f>'Переменные'!$C$68/2*'Переменные'!$E$68*CM10</f>
        <v>167400</v>
      </c>
      <c r="CN63" s="96">
        <f>'Переменные'!$C$68/2*'Переменные'!$E$68*CN10</f>
        <v>162000</v>
      </c>
      <c r="CO63" s="96">
        <f>'Переменные'!$C$68/2*'Переменные'!$E$68*CO10</f>
        <v>167400</v>
      </c>
      <c r="CP63" s="97">
        <f t="shared" si="77"/>
        <v>1971000</v>
      </c>
      <c r="CQ63" s="98"/>
      <c r="CR63" s="98"/>
      <c r="CS63" s="98"/>
      <c r="CT63" s="98"/>
    </row>
    <row r="64" ht="15.75" customHeight="1">
      <c r="A64" s="109"/>
      <c r="B64" s="110" t="s">
        <v>108</v>
      </c>
      <c r="C64" s="84"/>
      <c r="D64" s="102">
        <v>0.0</v>
      </c>
      <c r="E64" s="102">
        <v>0.0</v>
      </c>
      <c r="F64" s="102">
        <v>0.0</v>
      </c>
      <c r="G64" s="102">
        <v>0.0</v>
      </c>
      <c r="H64" s="102">
        <v>0.0</v>
      </c>
      <c r="I64" s="102">
        <v>0.0</v>
      </c>
      <c r="J64" s="96">
        <f>'Переменные'!$C$69/2*'Переменные'!$E$69*J10</f>
        <v>77500</v>
      </c>
      <c r="K64" s="96">
        <f>'Переменные'!$C$69/2*'Переменные'!$E$69*K10</f>
        <v>77500</v>
      </c>
      <c r="L64" s="96">
        <f>'Переменные'!$C$69/2*'Переменные'!$E$69*L10</f>
        <v>75000</v>
      </c>
      <c r="M64" s="96">
        <f>'Переменные'!$C$69/2*'Переменные'!$E$69*M10</f>
        <v>77500</v>
      </c>
      <c r="N64" s="96">
        <f>'Переменные'!$C$69/2*'Переменные'!$E$69*N10</f>
        <v>75000</v>
      </c>
      <c r="O64" s="96">
        <f>'Переменные'!$C$69/2*'Переменные'!$E$69*O10</f>
        <v>77500</v>
      </c>
      <c r="P64" s="97">
        <f t="shared" si="71"/>
        <v>460000</v>
      </c>
      <c r="Q64" s="96">
        <f>'Переменные'!$C$69/2*'Переменные'!$E$69*Q10</f>
        <v>77500</v>
      </c>
      <c r="R64" s="96">
        <f>'Переменные'!$C$69/2*'Переменные'!$E$69*R10</f>
        <v>70000</v>
      </c>
      <c r="S64" s="96">
        <f>'Переменные'!$C$69/2*'Переменные'!$E$69*S10</f>
        <v>77500</v>
      </c>
      <c r="T64" s="96">
        <f>'Переменные'!$C$69/2*'Переменные'!$E$69*T10</f>
        <v>75000</v>
      </c>
      <c r="U64" s="96">
        <f>'Переменные'!$C$69/2*'Переменные'!$E$69*U10</f>
        <v>77500</v>
      </c>
      <c r="V64" s="96">
        <f>'Переменные'!$C$69/2*'Переменные'!$E$69*V10</f>
        <v>75000</v>
      </c>
      <c r="W64" s="96">
        <f>'Переменные'!$C$69/2*'Переменные'!$E$69*W10</f>
        <v>77500</v>
      </c>
      <c r="X64" s="96">
        <f>'Переменные'!$C$69/2*'Переменные'!$E$69*X10</f>
        <v>77500</v>
      </c>
      <c r="Y64" s="96">
        <f>'Переменные'!$C$69/2*'Переменные'!$E$69*Y10</f>
        <v>75000</v>
      </c>
      <c r="Z64" s="96">
        <f>'Переменные'!$C$69/2*'Переменные'!$E$69*Z10</f>
        <v>77500</v>
      </c>
      <c r="AA64" s="96">
        <f>'Переменные'!$C$69/2*'Переменные'!$E$69*AA10</f>
        <v>75000</v>
      </c>
      <c r="AB64" s="96">
        <f>'Переменные'!$C$69/2*'Переменные'!$E$69*AB10</f>
        <v>77500</v>
      </c>
      <c r="AC64" s="97">
        <f t="shared" si="72"/>
        <v>912500</v>
      </c>
      <c r="AD64" s="96">
        <f>'Переменные'!$C$69/2*'Переменные'!$E$69*AD10</f>
        <v>77500</v>
      </c>
      <c r="AE64" s="96">
        <f>'Переменные'!$C$69/2*'Переменные'!$E$69*AE10</f>
        <v>70000</v>
      </c>
      <c r="AF64" s="96">
        <f>'Переменные'!$C$69/2*'Переменные'!$E$69*AF10</f>
        <v>77500</v>
      </c>
      <c r="AG64" s="96">
        <f>'Переменные'!$C$69/2*'Переменные'!$E$69*AG10</f>
        <v>75000</v>
      </c>
      <c r="AH64" s="96">
        <f>'Переменные'!$C$69/2*'Переменные'!$E$69*AH10</f>
        <v>77500</v>
      </c>
      <c r="AI64" s="96">
        <f>'Переменные'!$C$69/2*'Переменные'!$E$69*AI10</f>
        <v>75000</v>
      </c>
      <c r="AJ64" s="96">
        <f>'Переменные'!$C$69/2*'Переменные'!$E$69*AJ10</f>
        <v>77500</v>
      </c>
      <c r="AK64" s="96">
        <f>'Переменные'!$C$69/2*'Переменные'!$E$69*AK10</f>
        <v>77500</v>
      </c>
      <c r="AL64" s="96">
        <f>'Переменные'!$C$69/2*'Переменные'!$E$69*AL10</f>
        <v>75000</v>
      </c>
      <c r="AM64" s="96">
        <f>'Переменные'!$C$69/2*'Переменные'!$E$69*AM10</f>
        <v>77500</v>
      </c>
      <c r="AN64" s="96">
        <f>'Переменные'!$C$69/2*'Переменные'!$E$69*AN10</f>
        <v>75000</v>
      </c>
      <c r="AO64" s="96">
        <f>'Переменные'!$C$69/2*'Переменные'!$E$69*AO10</f>
        <v>77500</v>
      </c>
      <c r="AP64" s="97">
        <f t="shared" si="73"/>
        <v>912500</v>
      </c>
      <c r="AQ64" s="96">
        <f>'Переменные'!$C$69/2*'Переменные'!$E$69*AQ10</f>
        <v>77500</v>
      </c>
      <c r="AR64" s="96">
        <f>'Переменные'!$C$69/2*'Переменные'!$E$69*AR10</f>
        <v>70000</v>
      </c>
      <c r="AS64" s="96">
        <f>'Переменные'!$C$69/2*'Переменные'!$E$69*AS10</f>
        <v>77500</v>
      </c>
      <c r="AT64" s="96">
        <f>'Переменные'!$C$69/2*'Переменные'!$E$69*AT10</f>
        <v>75000</v>
      </c>
      <c r="AU64" s="96">
        <f>'Переменные'!$C$69/2*'Переменные'!$E$69*AU10</f>
        <v>77500</v>
      </c>
      <c r="AV64" s="96">
        <f>'Переменные'!$C$69/2*'Переменные'!$E$69*AV10</f>
        <v>75000</v>
      </c>
      <c r="AW64" s="96">
        <f>'Переменные'!$C$69/2*'Переменные'!$E$69*AW10</f>
        <v>77500</v>
      </c>
      <c r="AX64" s="96">
        <f>'Переменные'!$C$69/2*'Переменные'!$E$69*AX10</f>
        <v>77500</v>
      </c>
      <c r="AY64" s="96">
        <f>'Переменные'!$C$69/2*'Переменные'!$E$69*AY10</f>
        <v>75000</v>
      </c>
      <c r="AZ64" s="96">
        <f>'Переменные'!$C$69/2*'Переменные'!$E$69*AZ10</f>
        <v>77500</v>
      </c>
      <c r="BA64" s="96">
        <f>'Переменные'!$C$69/2*'Переменные'!$E$69*BA10</f>
        <v>75000</v>
      </c>
      <c r="BB64" s="96">
        <f>'Переменные'!$C$69/2*'Переменные'!$E$69*BB10</f>
        <v>77500</v>
      </c>
      <c r="BC64" s="97">
        <f t="shared" si="74"/>
        <v>912500</v>
      </c>
      <c r="BD64" s="96">
        <f>'Переменные'!$C$69/2*'Переменные'!$E$69*BD10</f>
        <v>77500</v>
      </c>
      <c r="BE64" s="96">
        <f>'Переменные'!$C$69/2*'Переменные'!$E$69*BE10</f>
        <v>70000</v>
      </c>
      <c r="BF64" s="96">
        <f>'Переменные'!$C$69/2*'Переменные'!$E$69*BF10</f>
        <v>77500</v>
      </c>
      <c r="BG64" s="96">
        <f>'Переменные'!$C$69/2*'Переменные'!$E$69*BG10</f>
        <v>75000</v>
      </c>
      <c r="BH64" s="96">
        <f>'Переменные'!$C$69/2*'Переменные'!$E$69*BH10</f>
        <v>77500</v>
      </c>
      <c r="BI64" s="96">
        <f>'Переменные'!$C$69/2*'Переменные'!$E$69*BI10</f>
        <v>75000</v>
      </c>
      <c r="BJ64" s="96">
        <f>'Переменные'!$C$69/2*'Переменные'!$E$69*BJ10</f>
        <v>77500</v>
      </c>
      <c r="BK64" s="96">
        <f>'Переменные'!$C$69/2*'Переменные'!$E$69*BK10</f>
        <v>77500</v>
      </c>
      <c r="BL64" s="96">
        <f>'Переменные'!$C$69/2*'Переменные'!$E$69*BL10</f>
        <v>75000</v>
      </c>
      <c r="BM64" s="96">
        <f>'Переменные'!$C$69/2*'Переменные'!$E$69*BM10</f>
        <v>77500</v>
      </c>
      <c r="BN64" s="96">
        <f>'Переменные'!$C$69/2*'Переменные'!$E$69*BN10</f>
        <v>75000</v>
      </c>
      <c r="BO64" s="96">
        <f>'Переменные'!$C$69/2*'Переменные'!$E$69*BO10</f>
        <v>77500</v>
      </c>
      <c r="BP64" s="97">
        <f t="shared" si="75"/>
        <v>912500</v>
      </c>
      <c r="BQ64" s="96">
        <f>'Переменные'!$C$69/2*'Переменные'!$E$69*BQ10</f>
        <v>77500</v>
      </c>
      <c r="BR64" s="96">
        <f>'Переменные'!$C$69/2*'Переменные'!$E$69*BR10</f>
        <v>70000</v>
      </c>
      <c r="BS64" s="96">
        <f>'Переменные'!$C$69/2*'Переменные'!$E$69*BS10</f>
        <v>77500</v>
      </c>
      <c r="BT64" s="96">
        <f>'Переменные'!$C$69/2*'Переменные'!$E$69*BT10</f>
        <v>75000</v>
      </c>
      <c r="BU64" s="96">
        <f>'Переменные'!$C$69/2*'Переменные'!$E$69*BU10</f>
        <v>77500</v>
      </c>
      <c r="BV64" s="96">
        <f>'Переменные'!$C$69/2*'Переменные'!$E$69*BV10</f>
        <v>75000</v>
      </c>
      <c r="BW64" s="96">
        <f>'Переменные'!$C$69/2*'Переменные'!$E$69*BW10</f>
        <v>77500</v>
      </c>
      <c r="BX64" s="96">
        <f>'Переменные'!$C$69/2*'Переменные'!$E$69*BX10</f>
        <v>77500</v>
      </c>
      <c r="BY64" s="96">
        <f>'Переменные'!$C$69/2*'Переменные'!$E$69*BY10</f>
        <v>75000</v>
      </c>
      <c r="BZ64" s="96">
        <f>'Переменные'!$C$69/2*'Переменные'!$E$69*BZ10</f>
        <v>77500</v>
      </c>
      <c r="CA64" s="96">
        <f>'Переменные'!$C$69/2*'Переменные'!$E$69*CA10</f>
        <v>75000</v>
      </c>
      <c r="CB64" s="96">
        <f>'Переменные'!$C$69/2*'Переменные'!$E$69*CB10</f>
        <v>77500</v>
      </c>
      <c r="CC64" s="97">
        <f t="shared" si="76"/>
        <v>912500</v>
      </c>
      <c r="CD64" s="96">
        <f>'Переменные'!$C$69/2*'Переменные'!$E$69*CD10</f>
        <v>77500</v>
      </c>
      <c r="CE64" s="96">
        <f>'Переменные'!$C$69/2*'Переменные'!$E$69*CE10</f>
        <v>70000</v>
      </c>
      <c r="CF64" s="96">
        <f>'Переменные'!$C$69/2*'Переменные'!$E$69*CF10</f>
        <v>77500</v>
      </c>
      <c r="CG64" s="96">
        <f>'Переменные'!$C$69/2*'Переменные'!$E$69*CG10</f>
        <v>75000</v>
      </c>
      <c r="CH64" s="96">
        <f>'Переменные'!$C$69/2*'Переменные'!$E$69*CH10</f>
        <v>77500</v>
      </c>
      <c r="CI64" s="96">
        <f>'Переменные'!$C$69/2*'Переменные'!$E$69*CI10</f>
        <v>75000</v>
      </c>
      <c r="CJ64" s="96">
        <f>'Переменные'!$C$69/2*'Переменные'!$E$69*CJ10</f>
        <v>77500</v>
      </c>
      <c r="CK64" s="96">
        <f>'Переменные'!$C$69/2*'Переменные'!$E$69*CK10</f>
        <v>77500</v>
      </c>
      <c r="CL64" s="96">
        <f>'Переменные'!$C$69/2*'Переменные'!$E$69*CL10</f>
        <v>75000</v>
      </c>
      <c r="CM64" s="96">
        <f>'Переменные'!$C$69/2*'Переменные'!$E$69*CM10</f>
        <v>77500</v>
      </c>
      <c r="CN64" s="96">
        <f>'Переменные'!$C$69/2*'Переменные'!$E$69*CN10</f>
        <v>75000</v>
      </c>
      <c r="CO64" s="96">
        <f>'Переменные'!$C$69/2*'Переменные'!$E$69*CO10</f>
        <v>77500</v>
      </c>
      <c r="CP64" s="97">
        <f t="shared" si="77"/>
        <v>912500</v>
      </c>
      <c r="CQ64" s="98"/>
      <c r="CR64" s="98"/>
      <c r="CS64" s="98"/>
      <c r="CT64" s="98"/>
    </row>
    <row r="65">
      <c r="A65" s="100"/>
      <c r="B65" s="101" t="s">
        <v>43</v>
      </c>
      <c r="C65" s="104"/>
      <c r="D65" s="96">
        <f t="shared" ref="D65:O65" si="78">SUM(D56:D64)</f>
        <v>100000</v>
      </c>
      <c r="E65" s="96">
        <f t="shared" si="78"/>
        <v>100000</v>
      </c>
      <c r="F65" s="96">
        <f t="shared" si="78"/>
        <v>100000</v>
      </c>
      <c r="G65" s="96">
        <f t="shared" si="78"/>
        <v>100000</v>
      </c>
      <c r="H65" s="96">
        <f t="shared" si="78"/>
        <v>350000</v>
      </c>
      <c r="I65" s="96">
        <f t="shared" si="78"/>
        <v>350000</v>
      </c>
      <c r="J65" s="96">
        <f t="shared" si="78"/>
        <v>810144.377</v>
      </c>
      <c r="K65" s="96">
        <f t="shared" si="78"/>
        <v>801630.8005</v>
      </c>
      <c r="L65" s="96">
        <f t="shared" si="78"/>
        <v>770584.175</v>
      </c>
      <c r="M65" s="96">
        <f t="shared" si="78"/>
        <v>750549.3415</v>
      </c>
      <c r="N65" s="96">
        <f t="shared" si="78"/>
        <v>737628.395</v>
      </c>
      <c r="O65" s="96">
        <f t="shared" si="78"/>
        <v>776090.071</v>
      </c>
      <c r="P65" s="97">
        <f t="shared" si="71"/>
        <v>5746627.16</v>
      </c>
      <c r="Q65" s="96">
        <f t="shared" ref="Q65:AB65" si="79">SUM(Q56:Q64)</f>
        <v>759062.918</v>
      </c>
      <c r="R65" s="96">
        <f t="shared" si="79"/>
        <v>711786.502</v>
      </c>
      <c r="S65" s="96">
        <f t="shared" si="79"/>
        <v>733522.1885</v>
      </c>
      <c r="T65" s="96">
        <f t="shared" si="79"/>
        <v>721150.505</v>
      </c>
      <c r="U65" s="96">
        <f t="shared" si="79"/>
        <v>759062.918</v>
      </c>
      <c r="V65" s="96">
        <f t="shared" si="79"/>
        <v>787062.065</v>
      </c>
      <c r="W65" s="96">
        <f t="shared" si="79"/>
        <v>820003.0986</v>
      </c>
      <c r="X65" s="96">
        <f t="shared" si="79"/>
        <v>811234.1148</v>
      </c>
      <c r="Y65" s="96">
        <f t="shared" si="79"/>
        <v>779383.3683</v>
      </c>
      <c r="Z65" s="96">
        <f t="shared" si="79"/>
        <v>758620.212</v>
      </c>
      <c r="AA65" s="96">
        <f t="shared" si="79"/>
        <v>745438.9149</v>
      </c>
      <c r="AB65" s="96">
        <f t="shared" si="79"/>
        <v>784927.1634</v>
      </c>
      <c r="AC65" s="97">
        <f t="shared" si="72"/>
        <v>9171253.968</v>
      </c>
      <c r="AD65" s="96">
        <f t="shared" ref="AD65:AO65" si="80">SUM(AD56:AD64)</f>
        <v>767389.1958</v>
      </c>
      <c r="AE65" s="96">
        <f t="shared" si="80"/>
        <v>719076.3205</v>
      </c>
      <c r="AF65" s="96">
        <f t="shared" si="80"/>
        <v>741082.2444</v>
      </c>
      <c r="AG65" s="96">
        <f t="shared" si="80"/>
        <v>728466.6882</v>
      </c>
      <c r="AH65" s="96">
        <f t="shared" si="80"/>
        <v>767389.1958</v>
      </c>
      <c r="AI65" s="96">
        <f t="shared" si="80"/>
        <v>796355.595</v>
      </c>
      <c r="AJ65" s="96">
        <f t="shared" si="80"/>
        <v>827476.0884</v>
      </c>
      <c r="AK65" s="96">
        <f t="shared" si="80"/>
        <v>818591.9171</v>
      </c>
      <c r="AL65" s="96">
        <f t="shared" si="80"/>
        <v>786280.8786</v>
      </c>
      <c r="AM65" s="96">
        <f t="shared" si="80"/>
        <v>765286.8895</v>
      </c>
      <c r="AN65" s="96">
        <f t="shared" si="80"/>
        <v>751890.5382</v>
      </c>
      <c r="AO65" s="96">
        <f t="shared" si="80"/>
        <v>791939.4033</v>
      </c>
      <c r="AP65" s="97">
        <f t="shared" si="73"/>
        <v>9261224.955</v>
      </c>
      <c r="AQ65" s="96">
        <f t="shared" ref="AQ65:BB65" si="81">SUM(AQ56:AQ64)</f>
        <v>774171.0608</v>
      </c>
      <c r="AR65" s="96">
        <f t="shared" si="81"/>
        <v>725097.8357</v>
      </c>
      <c r="AS65" s="96">
        <f t="shared" si="81"/>
        <v>747518.547</v>
      </c>
      <c r="AT65" s="96">
        <f t="shared" si="81"/>
        <v>734695.368</v>
      </c>
      <c r="AU65" s="96">
        <f t="shared" si="81"/>
        <v>774171.0608</v>
      </c>
      <c r="AV65" s="96">
        <f t="shared" si="81"/>
        <v>803476.0488</v>
      </c>
      <c r="AW65" s="96">
        <f t="shared" si="81"/>
        <v>835155.7245</v>
      </c>
      <c r="AX65" s="96">
        <f t="shared" si="81"/>
        <v>826152.9101</v>
      </c>
      <c r="AY65" s="96">
        <f t="shared" si="81"/>
        <v>793368.3368</v>
      </c>
      <c r="AZ65" s="96">
        <f t="shared" si="81"/>
        <v>772136.0239</v>
      </c>
      <c r="BA65" s="96">
        <f t="shared" si="81"/>
        <v>758518.7328</v>
      </c>
      <c r="BB65" s="96">
        <f t="shared" si="81"/>
        <v>799144.467</v>
      </c>
      <c r="BC65" s="97">
        <f t="shared" si="74"/>
        <v>9343606.116</v>
      </c>
      <c r="BD65" s="96">
        <f t="shared" ref="BD65:BO65" si="82">SUM(BD56:BD64)</f>
        <v>781138.8383</v>
      </c>
      <c r="BE65" s="96">
        <f t="shared" si="82"/>
        <v>731284.1506</v>
      </c>
      <c r="BF65" s="96">
        <f t="shared" si="82"/>
        <v>754130.3952</v>
      </c>
      <c r="BG65" s="96">
        <f t="shared" si="82"/>
        <v>741093.9308</v>
      </c>
      <c r="BH65" s="96">
        <f t="shared" si="82"/>
        <v>781138.8383</v>
      </c>
      <c r="BI65" s="96">
        <f t="shared" si="82"/>
        <v>810793.1388</v>
      </c>
      <c r="BJ65" s="96">
        <f t="shared" si="82"/>
        <v>839400.3352</v>
      </c>
      <c r="BK65" s="96">
        <f t="shared" si="82"/>
        <v>833925.3252</v>
      </c>
      <c r="BL65" s="96">
        <f t="shared" si="82"/>
        <v>800653.508</v>
      </c>
      <c r="BM65" s="96">
        <f t="shared" si="82"/>
        <v>779175.2246</v>
      </c>
      <c r="BN65" s="96">
        <f t="shared" si="82"/>
        <v>765330.8625</v>
      </c>
      <c r="BO65" s="96">
        <f t="shared" si="82"/>
        <v>806550.2749</v>
      </c>
      <c r="BP65" s="97">
        <f t="shared" si="75"/>
        <v>9424614.823</v>
      </c>
      <c r="BQ65" s="96">
        <f t="shared" ref="BQ65:CB65" si="83">SUM(BQ56:BQ64)</f>
        <v>788300.2414</v>
      </c>
      <c r="BR65" s="96">
        <f t="shared" si="83"/>
        <v>737642.1384</v>
      </c>
      <c r="BS65" s="96">
        <f t="shared" si="83"/>
        <v>760925.1911</v>
      </c>
      <c r="BT65" s="96">
        <f t="shared" si="83"/>
        <v>747669.5398</v>
      </c>
      <c r="BU65" s="96">
        <f t="shared" si="83"/>
        <v>788300.2414</v>
      </c>
      <c r="BV65" s="96">
        <f t="shared" si="83"/>
        <v>818314.8308</v>
      </c>
      <c r="BW65" s="96">
        <f t="shared" si="83"/>
        <v>841917.7045</v>
      </c>
      <c r="BX65" s="96">
        <f t="shared" si="83"/>
        <v>841917.7045</v>
      </c>
      <c r="BY65" s="96">
        <f t="shared" si="83"/>
        <v>808144.4523</v>
      </c>
      <c r="BZ65" s="96">
        <f t="shared" si="83"/>
        <v>786412.3932</v>
      </c>
      <c r="CA65" s="96">
        <f t="shared" si="83"/>
        <v>772334.574</v>
      </c>
      <c r="CB65" s="96">
        <f t="shared" si="83"/>
        <v>814165.0488</v>
      </c>
      <c r="CC65" s="97">
        <f t="shared" si="76"/>
        <v>9506044.06</v>
      </c>
      <c r="CD65" s="96">
        <f t="shared" ref="CD65:CO65" si="84">SUM(CD56:CD64)</f>
        <v>795663.2784</v>
      </c>
      <c r="CE65" s="96">
        <f t="shared" si="84"/>
        <v>744178.9358</v>
      </c>
      <c r="CF65" s="96">
        <f t="shared" si="84"/>
        <v>767910.6227</v>
      </c>
      <c r="CG65" s="96">
        <f t="shared" si="84"/>
        <v>754429.6349</v>
      </c>
      <c r="CH65" s="96">
        <f t="shared" si="84"/>
        <v>795663.2784</v>
      </c>
      <c r="CI65" s="96">
        <f t="shared" si="84"/>
        <v>826049.3915</v>
      </c>
      <c r="CJ65" s="96">
        <f t="shared" si="84"/>
        <v>844510.5949</v>
      </c>
      <c r="CK65" s="96">
        <f t="shared" si="84"/>
        <v>844510.5949</v>
      </c>
      <c r="CL65" s="96">
        <f t="shared" si="84"/>
        <v>815849.5354</v>
      </c>
      <c r="CM65" s="96">
        <f t="shared" si="84"/>
        <v>793855.7343</v>
      </c>
      <c r="CN65" s="96">
        <f t="shared" si="84"/>
        <v>779537.8073</v>
      </c>
      <c r="CO65" s="96">
        <f t="shared" si="84"/>
        <v>821997.3235</v>
      </c>
      <c r="CP65" s="97">
        <f t="shared" si="77"/>
        <v>9584156.732</v>
      </c>
      <c r="CQ65" s="98"/>
      <c r="CR65" s="98"/>
      <c r="CS65" s="98"/>
      <c r="CT65" s="98"/>
    </row>
    <row r="66" ht="11.25" customHeight="1">
      <c r="A66" s="95"/>
      <c r="B66" s="95"/>
      <c r="C66" s="84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8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8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8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8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8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8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8"/>
      <c r="CQ66" s="98"/>
      <c r="CR66" s="98"/>
      <c r="CS66" s="98"/>
      <c r="CT66" s="98"/>
    </row>
    <row r="67">
      <c r="A67" s="70"/>
      <c r="B67" s="70" t="s">
        <v>160</v>
      </c>
      <c r="C67" s="84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8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8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8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8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8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8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8"/>
      <c r="CQ67" s="98"/>
      <c r="CR67" s="98"/>
      <c r="CS67" s="98"/>
      <c r="CT67" s="98"/>
    </row>
    <row r="68" ht="11.25" customHeight="1">
      <c r="A68" s="95"/>
      <c r="B68" s="95"/>
      <c r="C68" s="84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8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8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8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8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8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8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8"/>
      <c r="CQ68" s="98"/>
      <c r="CR68" s="98"/>
      <c r="CS68" s="98"/>
      <c r="CT68" s="98"/>
    </row>
    <row r="69">
      <c r="A69" s="100"/>
      <c r="B69" s="101" t="s">
        <v>161</v>
      </c>
      <c r="C69" s="84"/>
      <c r="D69" s="102">
        <f>'Выручка'!D35*0.02</f>
        <v>0</v>
      </c>
      <c r="E69" s="102">
        <f>'Выручка'!E35*0.02</f>
        <v>0</v>
      </c>
      <c r="F69" s="102">
        <f>'Выручка'!F35*0.02</f>
        <v>0</v>
      </c>
      <c r="G69" s="102">
        <f>'Выручка'!G35*0.02</f>
        <v>0</v>
      </c>
      <c r="H69" s="102">
        <f>'Выручка'!H35*0.02</f>
        <v>0</v>
      </c>
      <c r="I69" s="102">
        <f>'Выручка'!I35*0.02</f>
        <v>0</v>
      </c>
      <c r="J69" s="102">
        <f>'Выручка'!J35*0.02</f>
        <v>235760.58</v>
      </c>
      <c r="K69" s="102">
        <f>'Выручка'!K35*0.02</f>
        <v>222662.77</v>
      </c>
      <c r="L69" s="102">
        <f>'Выручка'!L35*0.02</f>
        <v>190129.5</v>
      </c>
      <c r="M69" s="102">
        <f>'Выручка'!M35*0.02</f>
        <v>144075.91</v>
      </c>
      <c r="N69" s="102">
        <f>'Выручка'!N35*0.02</f>
        <v>139428.3</v>
      </c>
      <c r="O69" s="102">
        <f>'Выручка'!O35*0.02</f>
        <v>183369.34</v>
      </c>
      <c r="P69" s="97">
        <f t="shared" ref="P69:P77" si="85">SUM(D69:O69)</f>
        <v>1115426.4</v>
      </c>
      <c r="Q69" s="102">
        <f>'Выручка'!Q35*0.02</f>
        <v>157173.72</v>
      </c>
      <c r="R69" s="102">
        <f>'Выручка'!R35*0.02</f>
        <v>130133.08</v>
      </c>
      <c r="S69" s="102">
        <f>'Выручка'!S35*0.02</f>
        <v>117880.29</v>
      </c>
      <c r="T69" s="102">
        <f>'Выручка'!T35*0.02</f>
        <v>114077.7</v>
      </c>
      <c r="U69" s="102">
        <f>'Выручка'!U35*0.02</f>
        <v>157173.72</v>
      </c>
      <c r="V69" s="102">
        <f>'Выручка'!V35*0.02</f>
        <v>215480.1</v>
      </c>
      <c r="W69" s="102">
        <f>'Выручка'!W35*0.02</f>
        <v>250927.844</v>
      </c>
      <c r="X69" s="102">
        <f>'Выручка'!X35*0.02</f>
        <v>237437.0997</v>
      </c>
      <c r="Y69" s="102">
        <f>'Выручка'!Y35*0.02</f>
        <v>203666.7204</v>
      </c>
      <c r="Z69" s="102">
        <f>'Выручка'!Z35*0.02</f>
        <v>156492.6339</v>
      </c>
      <c r="AA69" s="102">
        <f>'Выручка'!AA35*0.02</f>
        <v>151444.4844</v>
      </c>
      <c r="AB69" s="102">
        <f>'Выручка'!AB35*0.02</f>
        <v>196964.8668</v>
      </c>
      <c r="AC69" s="97">
        <f t="shared" ref="AC69:AC77" si="86">SUM(Q69:AB69)</f>
        <v>2088852.259</v>
      </c>
      <c r="AD69" s="102">
        <f>'Выручка'!AD35*0.02</f>
        <v>169983.3782</v>
      </c>
      <c r="AE69" s="102">
        <f>'Выручка'!AE35*0.02</f>
        <v>141348.1854</v>
      </c>
      <c r="AF69" s="102">
        <f>'Выручка'!AF35*0.02</f>
        <v>129511.1453</v>
      </c>
      <c r="AG69" s="102">
        <f>'Выручка'!AG35*0.02</f>
        <v>125333.3664</v>
      </c>
      <c r="AH69" s="102">
        <f>'Выручка'!AH35*0.02</f>
        <v>169983.3782</v>
      </c>
      <c r="AI69" s="102">
        <f>'Выручка'!AI35*0.02</f>
        <v>229777.8384</v>
      </c>
      <c r="AJ69" s="102">
        <f>'Выручка'!AJ35*0.02</f>
        <v>262424.7514</v>
      </c>
      <c r="AK69" s="102">
        <f>'Выручка'!AK35*0.02</f>
        <v>248756.7956</v>
      </c>
      <c r="AL69" s="102">
        <f>'Выручка'!AL35*0.02</f>
        <v>214278.2748</v>
      </c>
      <c r="AM69" s="102">
        <f>'Выручка'!AM35*0.02</f>
        <v>166749.0608</v>
      </c>
      <c r="AN69" s="102">
        <f>'Выручка'!AN35*0.02</f>
        <v>161370.0588</v>
      </c>
      <c r="AO69" s="102">
        <f>'Выручка'!AO35*0.02</f>
        <v>207752.9282</v>
      </c>
      <c r="AP69" s="97">
        <f t="shared" ref="AP69:AP77" si="87">SUM(AD69:AO69)</f>
        <v>2227269.161</v>
      </c>
      <c r="AQ69" s="102">
        <f>'Выручка'!AQ35*0.02</f>
        <v>180417.0166</v>
      </c>
      <c r="AR69" s="102">
        <f>'Выручка'!AR35*0.02</f>
        <v>150612.0549</v>
      </c>
      <c r="AS69" s="102">
        <f>'Выручка'!AS35*0.02</f>
        <v>139413.1492</v>
      </c>
      <c r="AT69" s="102">
        <f>'Выручка'!AT35*0.02</f>
        <v>134915.9508</v>
      </c>
      <c r="AU69" s="102">
        <f>'Выручка'!AU35*0.02</f>
        <v>180417.0166</v>
      </c>
      <c r="AV69" s="102">
        <f>'Выручка'!AV35*0.02</f>
        <v>240732.3828</v>
      </c>
      <c r="AW69" s="102">
        <f>'Выручка'!AW35*0.02</f>
        <v>274239.5762</v>
      </c>
      <c r="AX69" s="102">
        <f>'Выручка'!AX35*0.02</f>
        <v>260389.0925</v>
      </c>
      <c r="AY69" s="102">
        <f>'Выручка'!AY35*0.02</f>
        <v>225182.0567</v>
      </c>
      <c r="AZ69" s="102">
        <f>'Выручка'!AZ35*0.02</f>
        <v>177286.1907</v>
      </c>
      <c r="BA69" s="102">
        <f>'Выручка'!BA35*0.02</f>
        <v>171567.2813</v>
      </c>
      <c r="BB69" s="102">
        <f>'Выручка'!BB35*0.02</f>
        <v>218837.6416</v>
      </c>
      <c r="BC69" s="97">
        <f t="shared" ref="BC69:BC77" si="88">SUM(AQ69:BB69)</f>
        <v>2354009.41</v>
      </c>
      <c r="BD69" s="102">
        <f>'Выручка'!BD35*0.02</f>
        <v>191136.6743</v>
      </c>
      <c r="BE69" s="102">
        <f>'Выручка'!BE35*0.02</f>
        <v>160129.4625</v>
      </c>
      <c r="BF69" s="102">
        <f>'Выручка'!BF35*0.02</f>
        <v>149585.2234</v>
      </c>
      <c r="BG69" s="102">
        <f>'Выручка'!BG35*0.02</f>
        <v>144759.8936</v>
      </c>
      <c r="BH69" s="102">
        <f>'Выручка'!BH35*0.02</f>
        <v>191136.6743</v>
      </c>
      <c r="BI69" s="102">
        <f>'Выручка'!BI35*0.02</f>
        <v>251989.4444</v>
      </c>
      <c r="BJ69" s="102">
        <f>'Выручка'!BJ35*0.02</f>
        <v>280769.7465</v>
      </c>
      <c r="BK69" s="102">
        <f>'Выручка'!BK35*0.02</f>
        <v>272346.6541</v>
      </c>
      <c r="BL69" s="102">
        <f>'Выручка'!BL35*0.02</f>
        <v>236390.0124</v>
      </c>
      <c r="BM69" s="102">
        <f>'Выручка'!BM35*0.02</f>
        <v>188115.7302</v>
      </c>
      <c r="BN69" s="102">
        <f>'Выручка'!BN35*0.02</f>
        <v>182047.4808</v>
      </c>
      <c r="BO69" s="102">
        <f>'Выручка'!BO35*0.02</f>
        <v>230231.1921</v>
      </c>
      <c r="BP69" s="97">
        <f t="shared" ref="BP69:BP77" si="89">SUM(BD69:BO69)</f>
        <v>2478638.189</v>
      </c>
      <c r="BQ69" s="102">
        <f>'Выручка'!BQ35*0.02</f>
        <v>202154.2175</v>
      </c>
      <c r="BR69" s="102">
        <f>'Выручка'!BR35*0.02</f>
        <v>169910.9821</v>
      </c>
      <c r="BS69" s="102">
        <f>'Выручка'!BS35*0.02</f>
        <v>160038.7555</v>
      </c>
      <c r="BT69" s="102">
        <f>'Выручка'!BT35*0.02</f>
        <v>154876.215</v>
      </c>
      <c r="BU69" s="102">
        <f>'Выручка'!BU35*0.02</f>
        <v>202154.2175</v>
      </c>
      <c r="BV69" s="102">
        <f>'Выручка'!BV35*0.02</f>
        <v>263561.2782</v>
      </c>
      <c r="BW69" s="102">
        <f>'Выручка'!BW35*0.02</f>
        <v>284642.6223</v>
      </c>
      <c r="BX69" s="102">
        <f>'Выручка'!BX35*0.02</f>
        <v>284642.6223</v>
      </c>
      <c r="BY69" s="102">
        <f>'Выручка'!BY35*0.02</f>
        <v>247914.542</v>
      </c>
      <c r="BZ69" s="102">
        <f>'Выручка'!BZ35*0.02</f>
        <v>199249.8356</v>
      </c>
      <c r="CA69" s="102">
        <f>'Выручка'!CA35*0.02</f>
        <v>192822.4216</v>
      </c>
      <c r="CB69" s="102">
        <f>'Выручка'!CB35*0.02</f>
        <v>241946.229</v>
      </c>
      <c r="CC69" s="97">
        <f t="shared" ref="CC69:CC77" si="90">SUM(BQ69:CB69)</f>
        <v>2603913.939</v>
      </c>
      <c r="CD69" s="102">
        <f>'Выручка'!CD35*0.02</f>
        <v>213481.9667</v>
      </c>
      <c r="CE69" s="102">
        <f>'Выручка'!CE35*0.02</f>
        <v>179967.5935</v>
      </c>
      <c r="CF69" s="102">
        <f>'Выручка'!CF35*0.02</f>
        <v>170785.5734</v>
      </c>
      <c r="CG69" s="102">
        <f>'Выручка'!CG35*0.02</f>
        <v>165276.3613</v>
      </c>
      <c r="CH69" s="102">
        <f>'Выручка'!CH35*0.02</f>
        <v>213481.9667</v>
      </c>
      <c r="CI69" s="102">
        <f>'Выручка'!CI35*0.02</f>
        <v>275460.6022</v>
      </c>
      <c r="CJ69" s="102">
        <f>'Выручка'!CJ35*0.02</f>
        <v>288631.6844</v>
      </c>
      <c r="CK69" s="102">
        <f>'Выручка'!CK35*0.02</f>
        <v>288631.6844</v>
      </c>
      <c r="CL69" s="102">
        <f>'Выручка'!CL35*0.02</f>
        <v>259768.516</v>
      </c>
      <c r="CM69" s="102">
        <f>'Выручка'!CM35*0.02</f>
        <v>210701.1296</v>
      </c>
      <c r="CN69" s="102">
        <f>'Выручка'!CN35*0.02</f>
        <v>203904.319</v>
      </c>
      <c r="CO69" s="102">
        <f>'Выручка'!CO35*0.02</f>
        <v>253995.8823</v>
      </c>
      <c r="CP69" s="97">
        <f t="shared" ref="CP69:CP77" si="91">SUM(CD69:CO69)</f>
        <v>2724087.28</v>
      </c>
      <c r="CQ69" s="98"/>
      <c r="CR69" s="98"/>
      <c r="CS69" s="98"/>
      <c r="CT69" s="98"/>
    </row>
    <row r="70">
      <c r="A70" s="100"/>
      <c r="B70" s="101" t="s">
        <v>162</v>
      </c>
      <c r="C70" s="84"/>
      <c r="D70" s="102">
        <v>0.0</v>
      </c>
      <c r="E70" s="102">
        <v>0.0</v>
      </c>
      <c r="F70" s="102">
        <v>0.0</v>
      </c>
      <c r="G70" s="102">
        <v>0.0</v>
      </c>
      <c r="H70" s="102">
        <v>0.0</v>
      </c>
      <c r="I70" s="102">
        <v>0.0</v>
      </c>
      <c r="J70" s="96">
        <f>((('Переменные'!$C$9*'Выручка'!J12)+('Переменные'!$C$10*'Выручка'!J18)+('Переменные'!$C$11*'Выручка'!J24))*'Переменные'!$C$49)+'Переменные'!$C$50</f>
        <v>554500</v>
      </c>
      <c r="K70" s="96">
        <f>((('Переменные'!$C$9*'Выручка'!K12)+('Переменные'!$C$10*'Выручка'!K18)+('Переменные'!$C$11*'Выручка'!K24))*'Переменные'!$C$49)+'Переменные'!$C$50</f>
        <v>534250</v>
      </c>
      <c r="L70" s="96">
        <f>((('Переменные'!$C$9*'Выручка'!L12)+('Переменные'!$C$10*'Выручка'!L18)+('Переменные'!$C$11*'Выручка'!L24))*'Переменные'!$C$49)+'Переменные'!$C$50</f>
        <v>493750</v>
      </c>
      <c r="M70" s="96">
        <f>((('Переменные'!$C$9*'Выручка'!M12)+('Переменные'!$C$10*'Выручка'!M18)+('Переменные'!$C$11*'Выручка'!M24))*'Переменные'!$C$49)+'Переменные'!$C$50</f>
        <v>412750</v>
      </c>
      <c r="N70" s="96">
        <f>((('Переменные'!$C$9*'Выручка'!N12)+('Переменные'!$C$10*'Выручка'!N18)+('Переменные'!$C$11*'Выручка'!N24))*'Переменные'!$C$49)+'Переменные'!$C$50</f>
        <v>412750</v>
      </c>
      <c r="O70" s="96">
        <f>((('Переменные'!$C$9*'Выручка'!O12)+('Переменные'!$C$10*'Выручка'!O18)+('Переменные'!$C$11*'Выручка'!O24))*'Переменные'!$C$49)+'Переменные'!$C$50</f>
        <v>473500</v>
      </c>
      <c r="P70" s="97">
        <f t="shared" si="85"/>
        <v>2881500</v>
      </c>
      <c r="Q70" s="96">
        <f>((('Переменные'!$C$9*'Выручка'!Q12)+('Переменные'!$C$10*'Выручка'!Q18)+('Переменные'!$C$11*'Выручка'!Q24))*'Переменные'!$C$49)+'Переменные'!$C$50</f>
        <v>433000</v>
      </c>
      <c r="R70" s="96">
        <f>((('Переменные'!$C$9*'Выручка'!R12)+('Переменные'!$C$10*'Выручка'!R18)+('Переменные'!$C$11*'Выручка'!R24))*'Переменные'!$C$49)+'Переменные'!$C$50</f>
        <v>412750</v>
      </c>
      <c r="S70" s="96">
        <f>((('Переменные'!$C$9*'Выручка'!S12)+('Переменные'!$C$10*'Выручка'!S18)+('Переменные'!$C$11*'Выручка'!S24))*'Переменные'!$C$49)+'Переменные'!$C$50</f>
        <v>372250</v>
      </c>
      <c r="T70" s="96">
        <f>((('Переменные'!$C$9*'Выручка'!T12)+('Переменные'!$C$10*'Выручка'!T18)+('Переменные'!$C$11*'Выручка'!T24))*'Переменные'!$C$49)+'Переменные'!$C$50</f>
        <v>372250</v>
      </c>
      <c r="U70" s="96">
        <f>((('Переменные'!$C$9*'Выручка'!U12)+('Переменные'!$C$10*'Выручка'!U18)+('Переменные'!$C$11*'Выручка'!U24))*'Переменные'!$C$49)+'Переменные'!$C$50</f>
        <v>433000</v>
      </c>
      <c r="V70" s="96">
        <f>((('Переменные'!$C$9*'Выручка'!V12)+('Переменные'!$C$10*'Выручка'!V18)+('Переменные'!$C$11*'Выручка'!V24))*'Переменные'!$C$49)+'Переменные'!$C$50</f>
        <v>534250</v>
      </c>
      <c r="W70" s="96">
        <f>((('Переменные'!$C$9*'Выручка'!W12)+('Переменные'!$C$10*'Выручка'!W18)+('Переменные'!$C$11*'Выручка'!W24))*'Переменные'!$C$49)+'Переменные'!$C$50</f>
        <v>566650</v>
      </c>
      <c r="X70" s="96">
        <f>((('Переменные'!$C$9*'Выручка'!X12)+('Переменные'!$C$10*'Выручка'!X18)+('Переменные'!$C$11*'Выручка'!X24))*'Переменные'!$C$49)+'Переменные'!$C$50</f>
        <v>546400</v>
      </c>
      <c r="Y70" s="96">
        <f>((('Переменные'!$C$9*'Выручка'!Y12)+('Переменные'!$C$10*'Выручка'!Y18)+('Переменные'!$C$11*'Выручка'!Y24))*'Переменные'!$C$49)+'Переменные'!$C$50</f>
        <v>505900</v>
      </c>
      <c r="Z70" s="96">
        <f>((('Переменные'!$C$9*'Выручка'!Z12)+('Переменные'!$C$10*'Выручка'!Z18)+('Переменные'!$C$11*'Выручка'!Z24))*'Переменные'!$C$49)+'Переменные'!$C$50</f>
        <v>424900</v>
      </c>
      <c r="AA70" s="96">
        <f>((('Переменные'!$C$9*'Выручка'!AA12)+('Переменные'!$C$10*'Выручка'!AA18)+('Переменные'!$C$11*'Выручка'!AA24))*'Переменные'!$C$49)+'Переменные'!$C$50</f>
        <v>424900</v>
      </c>
      <c r="AB70" s="96">
        <f>((('Переменные'!$C$9*'Выручка'!AB12)+('Переменные'!$C$10*'Выручка'!AB18)+('Переменные'!$C$11*'Выручка'!AB24))*'Переменные'!$C$49)+'Переменные'!$C$50</f>
        <v>485650</v>
      </c>
      <c r="AC70" s="97">
        <f t="shared" si="86"/>
        <v>5511900</v>
      </c>
      <c r="AD70" s="96">
        <f>((('Переменные'!$C$9*'Выручка'!AD12)+('Переменные'!$C$10*'Выручка'!AD18)+('Переменные'!$C$11*'Выручка'!AD24))*'Переменные'!$C$49)+'Переменные'!$C$50</f>
        <v>445150</v>
      </c>
      <c r="AE70" s="96">
        <f>((('Переменные'!$C$9*'Выручка'!AE12)+('Переменные'!$C$10*'Выручка'!AE18)+('Переменные'!$C$11*'Выручка'!AE24))*'Переменные'!$C$49)+'Переменные'!$C$50</f>
        <v>424900</v>
      </c>
      <c r="AF70" s="96">
        <f>((('Переменные'!$C$9*'Выручка'!AF12)+('Переменные'!$C$10*'Выручка'!AF18)+('Переменные'!$C$11*'Выручка'!AF24))*'Переменные'!$C$49)+'Переменные'!$C$50</f>
        <v>384400</v>
      </c>
      <c r="AG70" s="96">
        <f>((('Переменные'!$C$9*'Выручка'!AG12)+('Переменные'!$C$10*'Выручка'!AG18)+('Переменные'!$C$11*'Выручка'!AG24))*'Переменные'!$C$49)+'Переменные'!$C$50</f>
        <v>384400</v>
      </c>
      <c r="AH70" s="96">
        <f>((('Переменные'!$C$9*'Выручка'!AH12)+('Переменные'!$C$10*'Выручка'!AH18)+('Переменные'!$C$11*'Выручка'!AH24))*'Переменные'!$C$49)+'Переменные'!$C$50</f>
        <v>445150</v>
      </c>
      <c r="AI70" s="96">
        <f>((('Переменные'!$C$9*'Выручка'!AI12)+('Переменные'!$C$10*'Выручка'!AI18)+('Переменные'!$C$11*'Выручка'!AI24))*'Переменные'!$C$49)+'Переменные'!$C$50</f>
        <v>546400</v>
      </c>
      <c r="AJ70" s="96">
        <f>((('Переменные'!$C$9*'Выручка'!AJ12)+('Переменные'!$C$10*'Выручка'!AJ18)+('Переменные'!$C$11*'Выручка'!AJ24))*'Переменные'!$C$49)+'Переменные'!$C$50</f>
        <v>578800</v>
      </c>
      <c r="AK70" s="96">
        <f>((('Переменные'!$C$9*'Выручка'!AK12)+('Переменные'!$C$10*'Выручка'!AK18)+('Переменные'!$C$11*'Выручка'!AK24))*'Переменные'!$C$49)+'Переменные'!$C$50</f>
        <v>558550</v>
      </c>
      <c r="AL70" s="96">
        <f>((('Переменные'!$C$9*'Выручка'!AL12)+('Переменные'!$C$10*'Выручка'!AL18)+('Переменные'!$C$11*'Выручка'!AL24))*'Переменные'!$C$49)+'Переменные'!$C$50</f>
        <v>518050</v>
      </c>
      <c r="AM70" s="96">
        <f>((('Переменные'!$C$9*'Выручка'!AM12)+('Переменные'!$C$10*'Выручка'!AM18)+('Переменные'!$C$11*'Выручка'!AM24))*'Переменные'!$C$49)+'Переменные'!$C$50</f>
        <v>437050</v>
      </c>
      <c r="AN70" s="96">
        <f>((('Переменные'!$C$9*'Выручка'!AN12)+('Переменные'!$C$10*'Выручка'!AN18)+('Переменные'!$C$11*'Выручка'!AN24))*'Переменные'!$C$49)+'Переменные'!$C$50</f>
        <v>437050</v>
      </c>
      <c r="AO70" s="96">
        <f>((('Переменные'!$C$9*'Выручка'!AO12)+('Переменные'!$C$10*'Выручка'!AO18)+('Переменные'!$C$11*'Выручка'!AO24))*'Переменные'!$C$49)+'Переменные'!$C$50</f>
        <v>497800</v>
      </c>
      <c r="AP70" s="97">
        <f t="shared" si="87"/>
        <v>5657700</v>
      </c>
      <c r="AQ70" s="96">
        <f>((('Переменные'!$C$9*'Выручка'!AQ12)+('Переменные'!$C$10*'Выручка'!AQ18)+('Переменные'!$C$11*'Выручка'!AQ24))*'Переменные'!$C$49)+'Переменные'!$C$50</f>
        <v>457300</v>
      </c>
      <c r="AR70" s="96">
        <f>((('Переменные'!$C$9*'Выручка'!AR12)+('Переменные'!$C$10*'Выручка'!AR18)+('Переменные'!$C$11*'Выручка'!AR24))*'Переменные'!$C$49)+'Переменные'!$C$50</f>
        <v>437050</v>
      </c>
      <c r="AS70" s="96">
        <f>((('Переменные'!$C$9*'Выручка'!AS12)+('Переменные'!$C$10*'Выручка'!AS18)+('Переменные'!$C$11*'Выручка'!AS24))*'Переменные'!$C$49)+'Переменные'!$C$50</f>
        <v>396550</v>
      </c>
      <c r="AT70" s="96">
        <f>((('Переменные'!$C$9*'Выручка'!AT12)+('Переменные'!$C$10*'Выручка'!AT18)+('Переменные'!$C$11*'Выручка'!AT24))*'Переменные'!$C$49)+'Переменные'!$C$50</f>
        <v>396550</v>
      </c>
      <c r="AU70" s="96">
        <f>((('Переменные'!$C$9*'Выручка'!AU12)+('Переменные'!$C$10*'Выручка'!AU18)+('Переменные'!$C$11*'Выручка'!AU24))*'Переменные'!$C$49)+'Переменные'!$C$50</f>
        <v>457300</v>
      </c>
      <c r="AV70" s="96">
        <f>((('Переменные'!$C$9*'Выручка'!AV12)+('Переменные'!$C$10*'Выручка'!AV18)+('Переменные'!$C$11*'Выручка'!AV24))*'Переменные'!$C$49)+'Переменные'!$C$50</f>
        <v>558550</v>
      </c>
      <c r="AW70" s="96">
        <f>((('Переменные'!$C$9*'Выручка'!AW12)+('Переменные'!$C$10*'Выручка'!AW18)+('Переменные'!$C$11*'Выручка'!AW24))*'Переменные'!$C$49)+'Переменные'!$C$50</f>
        <v>590950</v>
      </c>
      <c r="AX70" s="96">
        <f>((('Переменные'!$C$9*'Выручка'!AX12)+('Переменные'!$C$10*'Выручка'!AX18)+('Переменные'!$C$11*'Выручка'!AX24))*'Переменные'!$C$49)+'Переменные'!$C$50</f>
        <v>570700</v>
      </c>
      <c r="AY70" s="96">
        <f>((('Переменные'!$C$9*'Выручка'!AY12)+('Переменные'!$C$10*'Выручка'!AY18)+('Переменные'!$C$11*'Выручка'!AY24))*'Переменные'!$C$49)+'Переменные'!$C$50</f>
        <v>530200</v>
      </c>
      <c r="AZ70" s="96">
        <f>((('Переменные'!$C$9*'Выручка'!AZ12)+('Переменные'!$C$10*'Выручка'!AZ18)+('Переменные'!$C$11*'Выручка'!AZ24))*'Переменные'!$C$49)+'Переменные'!$C$50</f>
        <v>449200</v>
      </c>
      <c r="BA70" s="96">
        <f>((('Переменные'!$C$9*'Выручка'!BA12)+('Переменные'!$C$10*'Выручка'!BA18)+('Переменные'!$C$11*'Выручка'!BA24))*'Переменные'!$C$49)+'Переменные'!$C$50</f>
        <v>449200</v>
      </c>
      <c r="BB70" s="96">
        <f>((('Переменные'!$C$9*'Выручка'!BB12)+('Переменные'!$C$10*'Выручка'!BB18)+('Переменные'!$C$11*'Выручка'!BB24))*'Переменные'!$C$49)+'Переменные'!$C$50</f>
        <v>509950</v>
      </c>
      <c r="BC70" s="97">
        <f t="shared" si="88"/>
        <v>5803500</v>
      </c>
      <c r="BD70" s="96">
        <f>((('Переменные'!$C$9*'Выручка'!BD12)+('Переменные'!$C$10*'Выручка'!BD18)+('Переменные'!$C$11*'Выручка'!BD24))*'Переменные'!$C$49)+'Переменные'!$C$50</f>
        <v>469450</v>
      </c>
      <c r="BE70" s="96">
        <f>((('Переменные'!$C$9*'Выручка'!BE12)+('Переменные'!$C$10*'Выручка'!BE18)+('Переменные'!$C$11*'Выручка'!BE24))*'Переменные'!$C$49)+'Переменные'!$C$50</f>
        <v>449200</v>
      </c>
      <c r="BF70" s="96">
        <f>((('Переменные'!$C$9*'Выручка'!BF12)+('Переменные'!$C$10*'Выручка'!BF18)+('Переменные'!$C$11*'Выручка'!BF24))*'Переменные'!$C$49)+'Переменные'!$C$50</f>
        <v>408700</v>
      </c>
      <c r="BG70" s="96">
        <f>((('Переменные'!$C$9*'Выручка'!BG12)+('Переменные'!$C$10*'Выручка'!BG18)+('Переменные'!$C$11*'Выручка'!BG24))*'Переменные'!$C$49)+'Переменные'!$C$50</f>
        <v>408700</v>
      </c>
      <c r="BH70" s="96">
        <f>((('Переменные'!$C$9*'Выручка'!BH12)+('Переменные'!$C$10*'Выручка'!BH18)+('Переменные'!$C$11*'Выручка'!BH24))*'Переменные'!$C$49)+'Переменные'!$C$50</f>
        <v>469450</v>
      </c>
      <c r="BI70" s="96">
        <f>((('Переменные'!$C$9*'Выручка'!BI12)+('Переменные'!$C$10*'Выручка'!BI18)+('Переменные'!$C$11*'Выручка'!BI24))*'Переменные'!$C$49)+'Переменные'!$C$50</f>
        <v>570700</v>
      </c>
      <c r="BJ70" s="96">
        <f>((('Переменные'!$C$9*'Выручка'!BJ12)+('Переменные'!$C$10*'Выручка'!BJ18)+('Переменные'!$C$11*'Выручка'!BJ24))*'Переменные'!$C$49)+'Переменные'!$C$50</f>
        <v>595000</v>
      </c>
      <c r="BK70" s="96">
        <f>((('Переменные'!$C$9*'Выручка'!BK12)+('Переменные'!$C$10*'Выручка'!BK18)+('Переменные'!$C$11*'Выручка'!BK24))*'Переменные'!$C$49)+'Переменные'!$C$50</f>
        <v>582850</v>
      </c>
      <c r="BL70" s="96">
        <f>((('Переменные'!$C$9*'Выручка'!BL12)+('Переменные'!$C$10*'Выручка'!BL18)+('Переменные'!$C$11*'Выручка'!BL24))*'Переменные'!$C$49)+'Переменные'!$C$50</f>
        <v>542350</v>
      </c>
      <c r="BM70" s="96">
        <f>((('Переменные'!$C$9*'Выручка'!BM12)+('Переменные'!$C$10*'Выручка'!BM18)+('Переменные'!$C$11*'Выручка'!BM24))*'Переменные'!$C$49)+'Переменные'!$C$50</f>
        <v>461350</v>
      </c>
      <c r="BN70" s="96">
        <f>((('Переменные'!$C$9*'Выручка'!BN12)+('Переменные'!$C$10*'Выручка'!BN18)+('Переменные'!$C$11*'Выручка'!BN24))*'Переменные'!$C$49)+'Переменные'!$C$50</f>
        <v>461350</v>
      </c>
      <c r="BO70" s="96">
        <f>((('Переменные'!$C$9*'Выручка'!BO12)+('Переменные'!$C$10*'Выручка'!BO18)+('Переменные'!$C$11*'Выручка'!BO24))*'Переменные'!$C$49)+'Переменные'!$C$50</f>
        <v>522100</v>
      </c>
      <c r="BP70" s="97">
        <f t="shared" si="89"/>
        <v>5941200</v>
      </c>
      <c r="BQ70" s="96">
        <f>((('Переменные'!$C$9*'Выручка'!BQ12)+('Переменные'!$C$10*'Выручка'!BQ18)+('Переменные'!$C$11*'Выручка'!BQ24))*'Переменные'!$C$49)+'Переменные'!$C$50</f>
        <v>481600</v>
      </c>
      <c r="BR70" s="96">
        <f>((('Переменные'!$C$9*'Выручка'!BR12)+('Переменные'!$C$10*'Выручка'!BR18)+('Переменные'!$C$11*'Выручка'!BR24))*'Переменные'!$C$49)+'Переменные'!$C$50</f>
        <v>461350</v>
      </c>
      <c r="BS70" s="96">
        <f>((('Переменные'!$C$9*'Выручка'!BS12)+('Переменные'!$C$10*'Выручка'!BS18)+('Переменные'!$C$11*'Выручка'!BS24))*'Переменные'!$C$49)+'Переменные'!$C$50</f>
        <v>420850</v>
      </c>
      <c r="BT70" s="96">
        <f>((('Переменные'!$C$9*'Выручка'!BT12)+('Переменные'!$C$10*'Выручка'!BT18)+('Переменные'!$C$11*'Выручка'!BT24))*'Переменные'!$C$49)+'Переменные'!$C$50</f>
        <v>420850</v>
      </c>
      <c r="BU70" s="96">
        <f>((('Переменные'!$C$9*'Выручка'!BU12)+('Переменные'!$C$10*'Выручка'!BU18)+('Переменные'!$C$11*'Выручка'!BU24))*'Переменные'!$C$49)+'Переменные'!$C$50</f>
        <v>481600</v>
      </c>
      <c r="BV70" s="96">
        <f>((('Переменные'!$C$9*'Выручка'!BV12)+('Переменные'!$C$10*'Выручка'!BV18)+('Переменные'!$C$11*'Выручка'!BV24))*'Переменные'!$C$49)+'Переменные'!$C$50</f>
        <v>582850</v>
      </c>
      <c r="BW70" s="96">
        <f>((('Переменные'!$C$9*'Выручка'!BW12)+('Переменные'!$C$10*'Выручка'!BW18)+('Переменные'!$C$11*'Выручка'!BW24))*'Переменные'!$C$49)+'Переменные'!$C$50</f>
        <v>595000</v>
      </c>
      <c r="BX70" s="96">
        <f>((('Переменные'!$C$9*'Выручка'!BX12)+('Переменные'!$C$10*'Выручка'!BX18)+('Переменные'!$C$11*'Выручка'!BX24))*'Переменные'!$C$49)+'Переменные'!$C$50</f>
        <v>595000</v>
      </c>
      <c r="BY70" s="96">
        <f>((('Переменные'!$C$9*'Выручка'!BY12)+('Переменные'!$C$10*'Выручка'!BY18)+('Переменные'!$C$11*'Выручка'!BY24))*'Переменные'!$C$49)+'Переменные'!$C$50</f>
        <v>554500</v>
      </c>
      <c r="BZ70" s="96">
        <f>((('Переменные'!$C$9*'Выручка'!BZ12)+('Переменные'!$C$10*'Выручка'!BZ18)+('Переменные'!$C$11*'Выручка'!BZ24))*'Переменные'!$C$49)+'Переменные'!$C$50</f>
        <v>473500</v>
      </c>
      <c r="CA70" s="96">
        <f>((('Переменные'!$C$9*'Выручка'!CA12)+('Переменные'!$C$10*'Выручка'!CA18)+('Переменные'!$C$11*'Выручка'!CA24))*'Переменные'!$C$49)+'Переменные'!$C$50</f>
        <v>473500</v>
      </c>
      <c r="CB70" s="96">
        <f>((('Переменные'!$C$9*'Выручка'!CB12)+('Переменные'!$C$10*'Выручка'!CB18)+('Переменные'!$C$11*'Выручка'!CB24))*'Переменные'!$C$49)+'Переменные'!$C$50</f>
        <v>534250</v>
      </c>
      <c r="CC70" s="97">
        <f t="shared" si="90"/>
        <v>6074850</v>
      </c>
      <c r="CD70" s="96">
        <f>((('Переменные'!$C$9*'Выручка'!CD12)+('Переменные'!$C$10*'Выручка'!CD18)+('Переменные'!$C$11*'Выручка'!CD24))*'Переменные'!$C$49)+'Переменные'!$C$50</f>
        <v>493750</v>
      </c>
      <c r="CE70" s="96">
        <f>((('Переменные'!$C$9*'Выручка'!CE12)+('Переменные'!$C$10*'Выручка'!CE18)+('Переменные'!$C$11*'Выручка'!CE24))*'Переменные'!$C$49)+'Переменные'!$C$50</f>
        <v>473500</v>
      </c>
      <c r="CF70" s="96">
        <f>((('Переменные'!$C$9*'Выручка'!CF12)+('Переменные'!$C$10*'Выручка'!CF18)+('Переменные'!$C$11*'Выручка'!CF24))*'Переменные'!$C$49)+'Переменные'!$C$50</f>
        <v>433000</v>
      </c>
      <c r="CG70" s="96">
        <f>((('Переменные'!$C$9*'Выручка'!CG12)+('Переменные'!$C$10*'Выручка'!CG18)+('Переменные'!$C$11*'Выручка'!CG24))*'Переменные'!$C$49)+'Переменные'!$C$50</f>
        <v>433000</v>
      </c>
      <c r="CH70" s="96">
        <f>((('Переменные'!$C$9*'Выручка'!CH12)+('Переменные'!$C$10*'Выручка'!CH18)+('Переменные'!$C$11*'Выручка'!CH24))*'Переменные'!$C$49)+'Переменные'!$C$50</f>
        <v>493750</v>
      </c>
      <c r="CI70" s="96">
        <f>((('Переменные'!$C$9*'Выручка'!CI12)+('Переменные'!$C$10*'Выручка'!CI18)+('Переменные'!$C$11*'Выручка'!CI24))*'Переменные'!$C$49)+'Переменные'!$C$50</f>
        <v>595000</v>
      </c>
      <c r="CJ70" s="96">
        <f>((('Переменные'!$C$9*'Выручка'!CJ12)+('Переменные'!$C$10*'Выручка'!CJ18)+('Переменные'!$C$11*'Выручка'!CJ24))*'Переменные'!$C$49)+'Переменные'!$C$50</f>
        <v>595000</v>
      </c>
      <c r="CK70" s="96">
        <f>((('Переменные'!$C$9*'Выручка'!CK12)+('Переменные'!$C$10*'Выручка'!CK18)+('Переменные'!$C$11*'Выручка'!CK24))*'Переменные'!$C$49)+'Переменные'!$C$50</f>
        <v>595000</v>
      </c>
      <c r="CL70" s="96">
        <f>((('Переменные'!$C$9*'Выручка'!CL12)+('Переменные'!$C$10*'Выручка'!CL18)+('Переменные'!$C$11*'Выручка'!CL24))*'Переменные'!$C$49)+'Переменные'!$C$50</f>
        <v>566650</v>
      </c>
      <c r="CM70" s="96">
        <f>((('Переменные'!$C$9*'Выручка'!CM12)+('Переменные'!$C$10*'Выручка'!CM18)+('Переменные'!$C$11*'Выручка'!CM24))*'Переменные'!$C$49)+'Переменные'!$C$50</f>
        <v>485650</v>
      </c>
      <c r="CN70" s="96">
        <f>((('Переменные'!$C$9*'Выручка'!CN12)+('Переменные'!$C$10*'Выручка'!CN18)+('Переменные'!$C$11*'Выручка'!CN24))*'Переменные'!$C$49)+'Переменные'!$C$50</f>
        <v>485650</v>
      </c>
      <c r="CO70" s="96">
        <f>((('Переменные'!$C$9*'Выручка'!CO12)+('Переменные'!$C$10*'Выручка'!CO18)+('Переменные'!$C$11*'Выручка'!CO24))*'Переменные'!$C$49)+'Переменные'!$C$50</f>
        <v>546400</v>
      </c>
      <c r="CP70" s="97">
        <f t="shared" si="91"/>
        <v>6196350</v>
      </c>
      <c r="CQ70" s="98"/>
      <c r="CR70" s="98"/>
      <c r="CS70" s="98"/>
      <c r="CT70" s="98"/>
    </row>
    <row r="71">
      <c r="A71" s="100"/>
      <c r="B71" s="101" t="s">
        <v>163</v>
      </c>
      <c r="C71" s="84"/>
      <c r="D71" s="96">
        <f>'Выручка'!D30/2*0.15</f>
        <v>0</v>
      </c>
      <c r="E71" s="96">
        <f>'Выручка'!E30/2*0.15</f>
        <v>0</v>
      </c>
      <c r="F71" s="96">
        <f>'Выручка'!F30/2*0.15</f>
        <v>0</v>
      </c>
      <c r="G71" s="96">
        <f>'Выручка'!G30/2*0.15</f>
        <v>0</v>
      </c>
      <c r="H71" s="96">
        <f>'Выручка'!H30/2*0.15</f>
        <v>0</v>
      </c>
      <c r="I71" s="96">
        <f>'Выручка'!I30/2*0.15</f>
        <v>0</v>
      </c>
      <c r="J71" s="96">
        <f>'Выручка'!J30/2*0.15</f>
        <v>387112.5</v>
      </c>
      <c r="K71" s="96">
        <f>'Выручка'!K30/2*0.15</f>
        <v>365606.25</v>
      </c>
      <c r="L71" s="96">
        <f>'Выручка'!L30/2*0.15</f>
        <v>312187.5</v>
      </c>
      <c r="M71" s="96">
        <f>'Выручка'!M30/2*0.15</f>
        <v>236568.75</v>
      </c>
      <c r="N71" s="96">
        <f>'Выручка'!N30/2*0.15</f>
        <v>228937.5</v>
      </c>
      <c r="O71" s="96">
        <f>'Выручка'!O30/2*0.15</f>
        <v>301087.5</v>
      </c>
      <c r="P71" s="97">
        <f t="shared" si="85"/>
        <v>1831500</v>
      </c>
      <c r="Q71" s="96">
        <f>'Выручка'!Q30/2*0.15</f>
        <v>258075</v>
      </c>
      <c r="R71" s="96">
        <f>'Выручка'!R30/2*0.15</f>
        <v>213675</v>
      </c>
      <c r="S71" s="96">
        <f>'Выручка'!S30/2*0.15</f>
        <v>193556.25</v>
      </c>
      <c r="T71" s="96">
        <f>'Выручка'!T30/2*0.15</f>
        <v>187312.5</v>
      </c>
      <c r="U71" s="96">
        <f>'Выручка'!U30/2*0.15</f>
        <v>258075</v>
      </c>
      <c r="V71" s="96">
        <f>'Выручка'!V30/2*0.15</f>
        <v>353812.5</v>
      </c>
      <c r="W71" s="96">
        <f>'Выручка'!W30/2*0.15</f>
        <v>412016.7375</v>
      </c>
      <c r="X71" s="96">
        <f>'Выручка'!X30/2*0.15</f>
        <v>389865.3</v>
      </c>
      <c r="Y71" s="96">
        <f>'Выручка'!Y30/2*0.15</f>
        <v>334415.25</v>
      </c>
      <c r="Z71" s="96">
        <f>'Выручка'!Z30/2*0.15</f>
        <v>256956.675</v>
      </c>
      <c r="AA71" s="96">
        <f>'Выручка'!AA30/2*0.15</f>
        <v>248667.75</v>
      </c>
      <c r="AB71" s="96">
        <f>'Выручка'!AB30/2*0.15</f>
        <v>323410.9875</v>
      </c>
      <c r="AC71" s="97">
        <f t="shared" si="86"/>
        <v>3429838.95</v>
      </c>
      <c r="AD71" s="96">
        <f>'Выручка'!AD30/2*0.15</f>
        <v>279108.1125</v>
      </c>
      <c r="AE71" s="96">
        <f>'Выручка'!AE30/2*0.15</f>
        <v>232089.9</v>
      </c>
      <c r="AF71" s="96">
        <f>'Выручка'!AF30/2*0.15</f>
        <v>212653.8</v>
      </c>
      <c r="AG71" s="96">
        <f>'Выручка'!AG30/2*0.15</f>
        <v>205794</v>
      </c>
      <c r="AH71" s="96">
        <f>'Выручка'!AH30/2*0.15</f>
        <v>279108.1125</v>
      </c>
      <c r="AI71" s="96">
        <f>'Выручка'!AI30/2*0.15</f>
        <v>377289</v>
      </c>
      <c r="AJ71" s="96">
        <f>'Выручка'!AJ30/2*0.15</f>
        <v>438066.828</v>
      </c>
      <c r="AK71" s="96">
        <f>'Выручка'!AK30/2*0.15</f>
        <v>415250.8474</v>
      </c>
      <c r="AL71" s="96">
        <f>'Выручка'!AL30/2*0.15</f>
        <v>357695.6963</v>
      </c>
      <c r="AM71" s="96">
        <f>'Выручка'!AM30/2*0.15</f>
        <v>278354.9636</v>
      </c>
      <c r="AN71" s="96">
        <f>'Выручка'!AN30/2*0.15</f>
        <v>269375.7713</v>
      </c>
      <c r="AO71" s="96">
        <f>'Выручка'!AO30/2*0.15</f>
        <v>346802.9055</v>
      </c>
      <c r="AP71" s="97">
        <f t="shared" si="87"/>
        <v>3691589.937</v>
      </c>
      <c r="AQ71" s="96">
        <f>'Выручка'!AQ30/2*0.15</f>
        <v>301170.9443</v>
      </c>
      <c r="AR71" s="96">
        <f>'Выручка'!AR30/2*0.15</f>
        <v>251417.3865</v>
      </c>
      <c r="AS71" s="96">
        <f>'Выручка'!AS30/2*0.15</f>
        <v>232723.0024</v>
      </c>
      <c r="AT71" s="96">
        <f>'Выручка'!AT30/2*0.15</f>
        <v>225215.8088</v>
      </c>
      <c r="AU71" s="96">
        <f>'Выручка'!AU30/2*0.15</f>
        <v>301170.9443</v>
      </c>
      <c r="AV71" s="96">
        <f>'Выручка'!AV30/2*0.15</f>
        <v>401855.6588</v>
      </c>
      <c r="AW71" s="96">
        <f>'Выручка'!AW30/2*0.15</f>
        <v>465309.1089</v>
      </c>
      <c r="AX71" s="96">
        <f>'Выручка'!AX30/2*0.15</f>
        <v>441808.6488</v>
      </c>
      <c r="AY71" s="96">
        <f>'Выручка'!AY30/2*0.15</f>
        <v>382071.9956</v>
      </c>
      <c r="AZ71" s="96">
        <f>'Выручка'!AZ30/2*0.15</f>
        <v>300805.8886</v>
      </c>
      <c r="BA71" s="96">
        <f>'Выручка'!BA30/2*0.15</f>
        <v>291102.4728</v>
      </c>
      <c r="BB71" s="96">
        <f>'Выручка'!BB30/2*0.15</f>
        <v>371307.2687</v>
      </c>
      <c r="BC71" s="97">
        <f t="shared" si="88"/>
        <v>3965959.128</v>
      </c>
      <c r="BD71" s="96">
        <f>'Выручка'!BD30/2*0.15</f>
        <v>324306.3486</v>
      </c>
      <c r="BE71" s="96">
        <f>'Выручка'!BE30/2*0.15</f>
        <v>271695.6413</v>
      </c>
      <c r="BF71" s="96">
        <f>'Выручка'!BF30/2*0.15</f>
        <v>253804.9685</v>
      </c>
      <c r="BG71" s="96">
        <f>'Выручка'!BG30/2*0.15</f>
        <v>245617.7114</v>
      </c>
      <c r="BH71" s="96">
        <f>'Выручка'!BH30/2*0.15</f>
        <v>324306.3486</v>
      </c>
      <c r="BI71" s="96">
        <f>'Выручка'!BI30/2*0.15</f>
        <v>427556.7569</v>
      </c>
      <c r="BJ71" s="96">
        <f>'Выручка'!BJ30/2*0.15</f>
        <v>484109.4769</v>
      </c>
      <c r="BK71" s="96">
        <f>'Выручка'!BK30/2*0.15</f>
        <v>469586.1926</v>
      </c>
      <c r="BL71" s="96">
        <f>'Выручка'!BL30/2*0.15</f>
        <v>407588.9467</v>
      </c>
      <c r="BM71" s="96">
        <f>'Выручка'!BM30/2*0.15</f>
        <v>324353.3495</v>
      </c>
      <c r="BN71" s="96">
        <f>'Выручка'!BN30/2*0.15</f>
        <v>313890.3382</v>
      </c>
      <c r="BO71" s="96">
        <f>'Выручка'!BO30/2*0.15</f>
        <v>396969.7711</v>
      </c>
      <c r="BP71" s="97">
        <f t="shared" si="89"/>
        <v>4243785.85</v>
      </c>
      <c r="BQ71" s="96">
        <f>'Выручка'!BQ30/2*0.15</f>
        <v>348558.8234</v>
      </c>
      <c r="BR71" s="96">
        <f>'Выручка'!BR30/2*0.15</f>
        <v>292964.3157</v>
      </c>
      <c r="BS71" s="96">
        <f>'Выручка'!BS30/2*0.15</f>
        <v>275942.4018</v>
      </c>
      <c r="BT71" s="96">
        <f>'Выручка'!BT30/2*0.15</f>
        <v>267041.034</v>
      </c>
      <c r="BU71" s="96">
        <f>'Выручка'!BU30/2*0.15</f>
        <v>348558.8234</v>
      </c>
      <c r="BV71" s="96">
        <f>'Выручка'!BV30/2*0.15</f>
        <v>454438.2509</v>
      </c>
      <c r="BW71" s="96">
        <f>'Выручка'!BW30/2*0.15</f>
        <v>498632.7612</v>
      </c>
      <c r="BX71" s="96">
        <f>'Выручка'!BX30/2*0.15</f>
        <v>498632.7612</v>
      </c>
      <c r="BY71" s="96">
        <f>'Выручка'!BY30/2*0.15</f>
        <v>434293.0501</v>
      </c>
      <c r="BZ71" s="96">
        <f>'Выручка'!BZ30/2*0.15</f>
        <v>349042.9328</v>
      </c>
      <c r="CA71" s="96">
        <f>'Выручка'!CA30/2*0.15</f>
        <v>337783.4834</v>
      </c>
      <c r="CB71" s="96">
        <f>'Выручка'!CB30/2*0.15</f>
        <v>423837.847</v>
      </c>
      <c r="CC71" s="97">
        <f t="shared" si="90"/>
        <v>4529726.485</v>
      </c>
      <c r="CD71" s="96">
        <f>'Выручка'!CD30/2*0.15</f>
        <v>373974.5709</v>
      </c>
      <c r="CE71" s="96">
        <f>'Выручка'!CE30/2*0.15</f>
        <v>315264.5845</v>
      </c>
      <c r="CF71" s="96">
        <f>'Выручка'!CF30/2*0.15</f>
        <v>299179.6567</v>
      </c>
      <c r="CG71" s="96">
        <f>'Выручка'!CG30/2*0.15</f>
        <v>289528.7001</v>
      </c>
      <c r="CH71" s="96">
        <f>'Выручка'!CH30/2*0.15</f>
        <v>373974.5709</v>
      </c>
      <c r="CI71" s="96">
        <f>'Выручка'!CI30/2*0.15</f>
        <v>482547.8334</v>
      </c>
      <c r="CJ71" s="96">
        <f>'Выручка'!CJ30/2*0.15</f>
        <v>513591.744</v>
      </c>
      <c r="CK71" s="96">
        <f>'Выручка'!CK30/2*0.15</f>
        <v>513591.744</v>
      </c>
      <c r="CL71" s="96">
        <f>'Выручка'!CL30/2*0.15</f>
        <v>462232.5696</v>
      </c>
      <c r="CM71" s="96">
        <f>'Выручка'!CM30/2*0.15</f>
        <v>374921.9732</v>
      </c>
      <c r="CN71" s="96">
        <f>'Выручка'!CN30/2*0.15</f>
        <v>362827.716</v>
      </c>
      <c r="CO71" s="96">
        <f>'Выручка'!CO30/2*0.15</f>
        <v>451960.7348</v>
      </c>
      <c r="CP71" s="97">
        <f t="shared" si="91"/>
        <v>4813596.398</v>
      </c>
      <c r="CQ71" s="98"/>
      <c r="CR71" s="98"/>
      <c r="CS71" s="98"/>
      <c r="CT71" s="98"/>
    </row>
    <row r="72">
      <c r="A72" s="100"/>
      <c r="B72" s="101" t="s">
        <v>164</v>
      </c>
      <c r="C72" s="84"/>
      <c r="D72" s="96">
        <f>'Выручка'!D31/2*0.15</f>
        <v>0</v>
      </c>
      <c r="E72" s="96">
        <f>'Выручка'!E31/2*0.15</f>
        <v>0</v>
      </c>
      <c r="F72" s="96">
        <f>'Выручка'!F31/2*0.15</f>
        <v>0</v>
      </c>
      <c r="G72" s="96">
        <f>'Выручка'!G31/2*0.15</f>
        <v>0</v>
      </c>
      <c r="H72" s="96">
        <f>'Выручка'!H31/2*0.15</f>
        <v>0</v>
      </c>
      <c r="I72" s="96">
        <f>'Выручка'!I31/2*0.15</f>
        <v>0</v>
      </c>
      <c r="J72" s="102">
        <v>60000.0</v>
      </c>
      <c r="K72" s="102">
        <v>60000.0</v>
      </c>
      <c r="L72" s="102">
        <v>60000.0</v>
      </c>
      <c r="M72" s="102">
        <v>60000.0</v>
      </c>
      <c r="N72" s="102">
        <v>60000.0</v>
      </c>
      <c r="O72" s="102">
        <v>60000.0</v>
      </c>
      <c r="P72" s="97">
        <f t="shared" si="85"/>
        <v>360000</v>
      </c>
      <c r="Q72" s="102">
        <v>60000.0</v>
      </c>
      <c r="R72" s="102">
        <v>60000.0</v>
      </c>
      <c r="S72" s="102">
        <v>60000.0</v>
      </c>
      <c r="T72" s="102">
        <v>60000.0</v>
      </c>
      <c r="U72" s="102">
        <v>60000.0</v>
      </c>
      <c r="V72" s="102">
        <v>60000.0</v>
      </c>
      <c r="W72" s="102">
        <v>60000.0</v>
      </c>
      <c r="X72" s="102">
        <v>60000.0</v>
      </c>
      <c r="Y72" s="102">
        <v>60000.0</v>
      </c>
      <c r="Z72" s="102">
        <v>60000.0</v>
      </c>
      <c r="AA72" s="102">
        <v>60000.0</v>
      </c>
      <c r="AB72" s="102">
        <v>60000.0</v>
      </c>
      <c r="AC72" s="97">
        <f t="shared" si="86"/>
        <v>720000</v>
      </c>
      <c r="AD72" s="102">
        <v>60000.0</v>
      </c>
      <c r="AE72" s="102">
        <v>60000.0</v>
      </c>
      <c r="AF72" s="102">
        <v>60000.0</v>
      </c>
      <c r="AG72" s="102">
        <v>60000.0</v>
      </c>
      <c r="AH72" s="102">
        <v>60000.0</v>
      </c>
      <c r="AI72" s="102">
        <v>60000.0</v>
      </c>
      <c r="AJ72" s="102">
        <v>60000.0</v>
      </c>
      <c r="AK72" s="102">
        <v>60000.0</v>
      </c>
      <c r="AL72" s="102">
        <v>60000.0</v>
      </c>
      <c r="AM72" s="102">
        <v>60000.0</v>
      </c>
      <c r="AN72" s="102">
        <v>60000.0</v>
      </c>
      <c r="AO72" s="102">
        <v>60000.0</v>
      </c>
      <c r="AP72" s="97">
        <f t="shared" si="87"/>
        <v>720000</v>
      </c>
      <c r="AQ72" s="102">
        <v>60000.0</v>
      </c>
      <c r="AR72" s="102">
        <v>60000.0</v>
      </c>
      <c r="AS72" s="102">
        <v>60000.0</v>
      </c>
      <c r="AT72" s="102">
        <v>60000.0</v>
      </c>
      <c r="AU72" s="102">
        <v>60000.0</v>
      </c>
      <c r="AV72" s="102">
        <v>60000.0</v>
      </c>
      <c r="AW72" s="102">
        <v>60000.0</v>
      </c>
      <c r="AX72" s="102">
        <v>60000.0</v>
      </c>
      <c r="AY72" s="102">
        <v>60000.0</v>
      </c>
      <c r="AZ72" s="102">
        <v>60000.0</v>
      </c>
      <c r="BA72" s="102">
        <v>60000.0</v>
      </c>
      <c r="BB72" s="102">
        <v>60000.0</v>
      </c>
      <c r="BC72" s="97">
        <f t="shared" si="88"/>
        <v>720000</v>
      </c>
      <c r="BD72" s="102">
        <v>60000.0</v>
      </c>
      <c r="BE72" s="102">
        <v>60000.0</v>
      </c>
      <c r="BF72" s="102">
        <v>60000.0</v>
      </c>
      <c r="BG72" s="102">
        <v>60000.0</v>
      </c>
      <c r="BH72" s="102">
        <v>60000.0</v>
      </c>
      <c r="BI72" s="102">
        <v>60000.0</v>
      </c>
      <c r="BJ72" s="102">
        <v>60000.0</v>
      </c>
      <c r="BK72" s="102">
        <v>60000.0</v>
      </c>
      <c r="BL72" s="102">
        <v>60000.0</v>
      </c>
      <c r="BM72" s="102">
        <v>60000.0</v>
      </c>
      <c r="BN72" s="102">
        <v>60000.0</v>
      </c>
      <c r="BO72" s="102">
        <v>60000.0</v>
      </c>
      <c r="BP72" s="97">
        <f t="shared" si="89"/>
        <v>720000</v>
      </c>
      <c r="BQ72" s="102">
        <v>60000.0</v>
      </c>
      <c r="BR72" s="102">
        <v>60000.0</v>
      </c>
      <c r="BS72" s="102">
        <v>60000.0</v>
      </c>
      <c r="BT72" s="102">
        <v>60000.0</v>
      </c>
      <c r="BU72" s="102">
        <v>60000.0</v>
      </c>
      <c r="BV72" s="102">
        <v>60000.0</v>
      </c>
      <c r="BW72" s="102">
        <v>60000.0</v>
      </c>
      <c r="BX72" s="102">
        <v>60000.0</v>
      </c>
      <c r="BY72" s="102">
        <v>60000.0</v>
      </c>
      <c r="BZ72" s="102">
        <v>60000.0</v>
      </c>
      <c r="CA72" s="102">
        <v>60000.0</v>
      </c>
      <c r="CB72" s="102">
        <v>60000.0</v>
      </c>
      <c r="CC72" s="97">
        <f t="shared" si="90"/>
        <v>720000</v>
      </c>
      <c r="CD72" s="102">
        <v>60000.0</v>
      </c>
      <c r="CE72" s="102">
        <v>60000.0</v>
      </c>
      <c r="CF72" s="102">
        <v>60000.0</v>
      </c>
      <c r="CG72" s="102">
        <v>60000.0</v>
      </c>
      <c r="CH72" s="102">
        <v>60000.0</v>
      </c>
      <c r="CI72" s="102">
        <v>60000.0</v>
      </c>
      <c r="CJ72" s="102">
        <v>60000.0</v>
      </c>
      <c r="CK72" s="102">
        <v>60000.0</v>
      </c>
      <c r="CL72" s="102">
        <v>60000.0</v>
      </c>
      <c r="CM72" s="102">
        <v>60000.0</v>
      </c>
      <c r="CN72" s="102">
        <v>60000.0</v>
      </c>
      <c r="CO72" s="102">
        <v>60000.0</v>
      </c>
      <c r="CP72" s="97">
        <f t="shared" si="91"/>
        <v>720000</v>
      </c>
      <c r="CQ72" s="98"/>
      <c r="CR72" s="98"/>
      <c r="CS72" s="98"/>
      <c r="CT72" s="98"/>
    </row>
    <row r="73">
      <c r="A73" s="100"/>
      <c r="B73" s="101" t="s">
        <v>165</v>
      </c>
      <c r="C73" s="84"/>
      <c r="D73" s="96">
        <f>'Выручка'!D35*0.025</f>
        <v>0</v>
      </c>
      <c r="E73" s="96">
        <f>'Выручка'!E35*0.025</f>
        <v>0</v>
      </c>
      <c r="F73" s="96">
        <f>'Выручка'!F35*0.025</f>
        <v>0</v>
      </c>
      <c r="G73" s="96">
        <f>'Выручка'!G35*0.025</f>
        <v>0</v>
      </c>
      <c r="H73" s="96">
        <f>'Выручка'!H35*0.025</f>
        <v>0</v>
      </c>
      <c r="I73" s="96">
        <f>'Выручка'!I35*0.025</f>
        <v>0</v>
      </c>
      <c r="J73" s="96">
        <f>'Выручка'!J35*0.025</f>
        <v>294700.725</v>
      </c>
      <c r="K73" s="96">
        <f>'Выручка'!K35*0.025</f>
        <v>278328.4625</v>
      </c>
      <c r="L73" s="96">
        <f>'Выручка'!L35*0.025</f>
        <v>237661.875</v>
      </c>
      <c r="M73" s="96">
        <f>'Выручка'!M35*0.025</f>
        <v>180094.8875</v>
      </c>
      <c r="N73" s="96">
        <f>'Выручка'!N35*0.025</f>
        <v>174285.375</v>
      </c>
      <c r="O73" s="96">
        <f>'Выручка'!O35*0.025</f>
        <v>229211.675</v>
      </c>
      <c r="P73" s="97">
        <f t="shared" si="85"/>
        <v>1394283</v>
      </c>
      <c r="Q73" s="96">
        <f>'Выручка'!Q35*0.025</f>
        <v>196467.15</v>
      </c>
      <c r="R73" s="96">
        <f>'Выручка'!R35*0.025</f>
        <v>162666.35</v>
      </c>
      <c r="S73" s="96">
        <f>'Выручка'!S35*0.025</f>
        <v>147350.3625</v>
      </c>
      <c r="T73" s="96">
        <f>'Выручка'!T35*0.025</f>
        <v>142597.125</v>
      </c>
      <c r="U73" s="96">
        <f>'Выручка'!U35*0.025</f>
        <v>196467.15</v>
      </c>
      <c r="V73" s="96">
        <f>'Выручка'!V35*0.025</f>
        <v>269350.125</v>
      </c>
      <c r="W73" s="96">
        <f>'Выручка'!W35*0.025</f>
        <v>313659.805</v>
      </c>
      <c r="X73" s="96">
        <f>'Выручка'!X35*0.025</f>
        <v>296796.3746</v>
      </c>
      <c r="Y73" s="96">
        <f>'Выручка'!Y35*0.025</f>
        <v>254583.4005</v>
      </c>
      <c r="Z73" s="96">
        <f>'Выручка'!Z35*0.025</f>
        <v>195615.7924</v>
      </c>
      <c r="AA73" s="96">
        <f>'Выручка'!AA35*0.025</f>
        <v>189305.6055</v>
      </c>
      <c r="AB73" s="96">
        <f>'Выручка'!AB35*0.025</f>
        <v>246206.0835</v>
      </c>
      <c r="AC73" s="97">
        <f t="shared" si="86"/>
        <v>2611065.324</v>
      </c>
      <c r="AD73" s="96">
        <f>'Выручка'!AD35*0.025</f>
        <v>212479.2227</v>
      </c>
      <c r="AE73" s="96">
        <f>'Выручка'!AE35*0.025</f>
        <v>176685.2318</v>
      </c>
      <c r="AF73" s="96">
        <f>'Выручка'!AF35*0.025</f>
        <v>161888.9316</v>
      </c>
      <c r="AG73" s="96">
        <f>'Выручка'!AG35*0.025</f>
        <v>156666.708</v>
      </c>
      <c r="AH73" s="96">
        <f>'Выручка'!AH35*0.025</f>
        <v>212479.2227</v>
      </c>
      <c r="AI73" s="96">
        <f>'Выручка'!AI35*0.025</f>
        <v>287222.298</v>
      </c>
      <c r="AJ73" s="96">
        <f>'Выручка'!AJ35*0.025</f>
        <v>328030.9392</v>
      </c>
      <c r="AK73" s="96">
        <f>'Выручка'!AK35*0.025</f>
        <v>310945.9945</v>
      </c>
      <c r="AL73" s="96">
        <f>'Выручка'!AL35*0.025</f>
        <v>267847.8435</v>
      </c>
      <c r="AM73" s="96">
        <f>'Выручка'!AM35*0.025</f>
        <v>208436.326</v>
      </c>
      <c r="AN73" s="96">
        <f>'Выручка'!AN35*0.025</f>
        <v>201712.5735</v>
      </c>
      <c r="AO73" s="96">
        <f>'Выручка'!AO35*0.025</f>
        <v>259691.1602</v>
      </c>
      <c r="AP73" s="97">
        <f t="shared" si="87"/>
        <v>2784086.452</v>
      </c>
      <c r="AQ73" s="96">
        <f>'Выручка'!AQ35*0.025</f>
        <v>225521.2707</v>
      </c>
      <c r="AR73" s="96">
        <f>'Выручка'!AR35*0.025</f>
        <v>188265.0686</v>
      </c>
      <c r="AS73" s="96">
        <f>'Выручка'!AS35*0.025</f>
        <v>174266.4365</v>
      </c>
      <c r="AT73" s="96">
        <f>'Выручка'!AT35*0.025</f>
        <v>168644.9385</v>
      </c>
      <c r="AU73" s="96">
        <f>'Выручка'!AU35*0.025</f>
        <v>225521.2707</v>
      </c>
      <c r="AV73" s="96">
        <f>'Выручка'!AV35*0.025</f>
        <v>300915.4785</v>
      </c>
      <c r="AW73" s="96">
        <f>'Выручка'!AW35*0.025</f>
        <v>342799.4702</v>
      </c>
      <c r="AX73" s="96">
        <f>'Выручка'!AX35*0.025</f>
        <v>325486.3657</v>
      </c>
      <c r="AY73" s="96">
        <f>'Выручка'!AY35*0.025</f>
        <v>281477.5709</v>
      </c>
      <c r="AZ73" s="96">
        <f>'Выручка'!AZ35*0.025</f>
        <v>221607.7383</v>
      </c>
      <c r="BA73" s="96">
        <f>'Выручка'!BA35*0.025</f>
        <v>214459.1016</v>
      </c>
      <c r="BB73" s="96">
        <f>'Выручка'!BB35*0.025</f>
        <v>273547.052</v>
      </c>
      <c r="BC73" s="97">
        <f t="shared" si="88"/>
        <v>2942511.762</v>
      </c>
      <c r="BD73" s="96">
        <f>'Выручка'!BD35*0.025</f>
        <v>238920.8429</v>
      </c>
      <c r="BE73" s="96">
        <f>'Выручка'!BE35*0.025</f>
        <v>200161.8282</v>
      </c>
      <c r="BF73" s="96">
        <f>'Выручка'!BF35*0.025</f>
        <v>186981.5292</v>
      </c>
      <c r="BG73" s="96">
        <f>'Выручка'!BG35*0.025</f>
        <v>180949.867</v>
      </c>
      <c r="BH73" s="96">
        <f>'Выручка'!BH35*0.025</f>
        <v>238920.8429</v>
      </c>
      <c r="BI73" s="96">
        <f>'Выручка'!BI35*0.025</f>
        <v>314986.8055</v>
      </c>
      <c r="BJ73" s="96">
        <f>'Выручка'!BJ35*0.025</f>
        <v>350962.1831</v>
      </c>
      <c r="BK73" s="96">
        <f>'Выручка'!BK35*0.025</f>
        <v>340433.3176</v>
      </c>
      <c r="BL73" s="96">
        <f>'Выручка'!BL35*0.025</f>
        <v>295487.5155</v>
      </c>
      <c r="BM73" s="96">
        <f>'Выручка'!BM35*0.025</f>
        <v>235144.6627</v>
      </c>
      <c r="BN73" s="96">
        <f>'Выручка'!BN35*0.025</f>
        <v>227559.351</v>
      </c>
      <c r="BO73" s="96">
        <f>'Выручка'!BO35*0.025</f>
        <v>287788.9902</v>
      </c>
      <c r="BP73" s="97">
        <f t="shared" si="89"/>
        <v>3098297.736</v>
      </c>
      <c r="BQ73" s="96">
        <f>'Выручка'!BQ35*0.025</f>
        <v>252692.7719</v>
      </c>
      <c r="BR73" s="96">
        <f>'Выручка'!BR35*0.025</f>
        <v>212388.7276</v>
      </c>
      <c r="BS73" s="96">
        <f>'Выручка'!BS35*0.025</f>
        <v>200048.4444</v>
      </c>
      <c r="BT73" s="96">
        <f>'Выручка'!BT35*0.025</f>
        <v>193595.2688</v>
      </c>
      <c r="BU73" s="96">
        <f>'Выручка'!BU35*0.025</f>
        <v>252692.7719</v>
      </c>
      <c r="BV73" s="96">
        <f>'Выручка'!BV35*0.025</f>
        <v>329451.5977</v>
      </c>
      <c r="BW73" s="96">
        <f>'Выручка'!BW35*0.025</f>
        <v>355803.2779</v>
      </c>
      <c r="BX73" s="96">
        <f>'Выручка'!BX35*0.025</f>
        <v>355803.2779</v>
      </c>
      <c r="BY73" s="96">
        <f>'Выручка'!BY35*0.025</f>
        <v>309893.1775</v>
      </c>
      <c r="BZ73" s="96">
        <f>'Выручка'!BZ35*0.025</f>
        <v>249062.2945</v>
      </c>
      <c r="CA73" s="96">
        <f>'Выручка'!CA35*0.025</f>
        <v>241028.027</v>
      </c>
      <c r="CB73" s="96">
        <f>'Выручка'!CB35*0.025</f>
        <v>302432.7862</v>
      </c>
      <c r="CC73" s="97">
        <f t="shared" si="90"/>
        <v>3254892.423</v>
      </c>
      <c r="CD73" s="96">
        <f>'Выручка'!CD35*0.025</f>
        <v>266852.4584</v>
      </c>
      <c r="CE73" s="96">
        <f>'Выручка'!CE35*0.025</f>
        <v>224959.4918</v>
      </c>
      <c r="CF73" s="96">
        <f>'Выручка'!CF35*0.025</f>
        <v>213481.9667</v>
      </c>
      <c r="CG73" s="96">
        <f>'Выручка'!CG35*0.025</f>
        <v>206595.4517</v>
      </c>
      <c r="CH73" s="96">
        <f>'Выручка'!CH35*0.025</f>
        <v>266852.4584</v>
      </c>
      <c r="CI73" s="96">
        <f>'Выручка'!CI35*0.025</f>
        <v>344325.7528</v>
      </c>
      <c r="CJ73" s="96">
        <f>'Выручка'!CJ35*0.025</f>
        <v>360789.6055</v>
      </c>
      <c r="CK73" s="96">
        <f>'Выручка'!CK35*0.025</f>
        <v>360789.6055</v>
      </c>
      <c r="CL73" s="96">
        <f>'Выручка'!CL35*0.025</f>
        <v>324710.645</v>
      </c>
      <c r="CM73" s="96">
        <f>'Выручка'!CM35*0.025</f>
        <v>263376.412</v>
      </c>
      <c r="CN73" s="96">
        <f>'Выручка'!CN35*0.025</f>
        <v>254880.3987</v>
      </c>
      <c r="CO73" s="96">
        <f>'Выручка'!CO35*0.025</f>
        <v>317494.8529</v>
      </c>
      <c r="CP73" s="97">
        <f t="shared" si="91"/>
        <v>3405109.1</v>
      </c>
      <c r="CQ73" s="98"/>
      <c r="CR73" s="98"/>
      <c r="CS73" s="98"/>
      <c r="CT73" s="98"/>
    </row>
    <row r="74">
      <c r="A74" s="95"/>
      <c r="B74" s="101" t="s">
        <v>166</v>
      </c>
      <c r="C74" s="84"/>
      <c r="D74" s="96">
        <f>'Выручка'!D35*0.02</f>
        <v>0</v>
      </c>
      <c r="E74" s="96">
        <f>'Выручка'!E35*0.02</f>
        <v>0</v>
      </c>
      <c r="F74" s="96">
        <f>'Выручка'!F35*0.02</f>
        <v>0</v>
      </c>
      <c r="G74" s="96">
        <f>'Выручка'!G35*0.02</f>
        <v>0</v>
      </c>
      <c r="H74" s="96">
        <f>'Выручка'!H35*0.02</f>
        <v>0</v>
      </c>
      <c r="I74" s="96">
        <f>'Выручка'!I35*0.02</f>
        <v>0</v>
      </c>
      <c r="J74" s="96">
        <f>'Выручка'!J35*0.02</f>
        <v>235760.58</v>
      </c>
      <c r="K74" s="96">
        <f>'Выручка'!K35*0.02</f>
        <v>222662.77</v>
      </c>
      <c r="L74" s="96">
        <f>'Выручка'!L35*0.02</f>
        <v>190129.5</v>
      </c>
      <c r="M74" s="96">
        <f>'Выручка'!M35*0.02</f>
        <v>144075.91</v>
      </c>
      <c r="N74" s="96">
        <f>'Выручка'!N35*0.02</f>
        <v>139428.3</v>
      </c>
      <c r="O74" s="96">
        <f>'Выручка'!O35*0.02</f>
        <v>183369.34</v>
      </c>
      <c r="P74" s="97">
        <f t="shared" si="85"/>
        <v>1115426.4</v>
      </c>
      <c r="Q74" s="96">
        <f>'Выручка'!Q35*0.02</f>
        <v>157173.72</v>
      </c>
      <c r="R74" s="96">
        <f>'Выручка'!R35*0.02</f>
        <v>130133.08</v>
      </c>
      <c r="S74" s="96">
        <f>'Выручка'!S35*0.02</f>
        <v>117880.29</v>
      </c>
      <c r="T74" s="96">
        <f>'Выручка'!T35*0.02</f>
        <v>114077.7</v>
      </c>
      <c r="U74" s="96">
        <f>'Выручка'!U35*0.02</f>
        <v>157173.72</v>
      </c>
      <c r="V74" s="96">
        <f>'Выручка'!V35*0.02</f>
        <v>215480.1</v>
      </c>
      <c r="W74" s="96">
        <f>'Выручка'!W35*0.02</f>
        <v>250927.844</v>
      </c>
      <c r="X74" s="96">
        <f>'Выручка'!X35*0.02</f>
        <v>237437.0997</v>
      </c>
      <c r="Y74" s="96">
        <f>'Выручка'!Y35*0.02</f>
        <v>203666.7204</v>
      </c>
      <c r="Z74" s="96">
        <f>'Выручка'!Z35*0.02</f>
        <v>156492.6339</v>
      </c>
      <c r="AA74" s="96">
        <f>'Выручка'!AA35*0.02</f>
        <v>151444.4844</v>
      </c>
      <c r="AB74" s="96">
        <f>'Выручка'!AB35*0.02</f>
        <v>196964.8668</v>
      </c>
      <c r="AC74" s="97">
        <f t="shared" si="86"/>
        <v>2088852.259</v>
      </c>
      <c r="AD74" s="96">
        <f>'Выручка'!AD35*0.02</f>
        <v>169983.3782</v>
      </c>
      <c r="AE74" s="96">
        <f>'Выручка'!AE35*0.02</f>
        <v>141348.1854</v>
      </c>
      <c r="AF74" s="96">
        <f>'Выручка'!AF35*0.02</f>
        <v>129511.1453</v>
      </c>
      <c r="AG74" s="96">
        <f>'Выручка'!AG35*0.02</f>
        <v>125333.3664</v>
      </c>
      <c r="AH74" s="96">
        <f>'Выручка'!AH35*0.02</f>
        <v>169983.3782</v>
      </c>
      <c r="AI74" s="96">
        <f>'Выручка'!AI35*0.02</f>
        <v>229777.8384</v>
      </c>
      <c r="AJ74" s="96">
        <f>'Выручка'!AJ35*0.02</f>
        <v>262424.7514</v>
      </c>
      <c r="AK74" s="96">
        <f>'Выручка'!AK35*0.02</f>
        <v>248756.7956</v>
      </c>
      <c r="AL74" s="96">
        <f>'Выручка'!AL35*0.02</f>
        <v>214278.2748</v>
      </c>
      <c r="AM74" s="96">
        <f>'Выручка'!AM35*0.02</f>
        <v>166749.0608</v>
      </c>
      <c r="AN74" s="96">
        <f>'Выручка'!AN35*0.02</f>
        <v>161370.0588</v>
      </c>
      <c r="AO74" s="96">
        <f>'Выручка'!AO35*0.02</f>
        <v>207752.9282</v>
      </c>
      <c r="AP74" s="97">
        <f t="shared" si="87"/>
        <v>2227269.161</v>
      </c>
      <c r="AQ74" s="96">
        <f>'Выручка'!AQ35*0.02</f>
        <v>180417.0166</v>
      </c>
      <c r="AR74" s="96">
        <f>'Выручка'!AR35*0.02</f>
        <v>150612.0549</v>
      </c>
      <c r="AS74" s="96">
        <f>'Выручка'!AS35*0.02</f>
        <v>139413.1492</v>
      </c>
      <c r="AT74" s="96">
        <f>'Выручка'!AT35*0.02</f>
        <v>134915.9508</v>
      </c>
      <c r="AU74" s="96">
        <f>'Выручка'!AU35*0.02</f>
        <v>180417.0166</v>
      </c>
      <c r="AV74" s="96">
        <f>'Выручка'!AV35*0.02</f>
        <v>240732.3828</v>
      </c>
      <c r="AW74" s="96">
        <f>'Выручка'!AW35*0.02</f>
        <v>274239.5762</v>
      </c>
      <c r="AX74" s="96">
        <f>'Выручка'!AX35*0.02</f>
        <v>260389.0925</v>
      </c>
      <c r="AY74" s="96">
        <f>'Выручка'!AY35*0.02</f>
        <v>225182.0567</v>
      </c>
      <c r="AZ74" s="96">
        <f>'Выручка'!AZ35*0.02</f>
        <v>177286.1907</v>
      </c>
      <c r="BA74" s="96">
        <f>'Выручка'!BA35*0.02</f>
        <v>171567.2813</v>
      </c>
      <c r="BB74" s="96">
        <f>'Выручка'!BB35*0.02</f>
        <v>218837.6416</v>
      </c>
      <c r="BC74" s="97">
        <f t="shared" si="88"/>
        <v>2354009.41</v>
      </c>
      <c r="BD74" s="96">
        <f>'Выручка'!BD35*0.02</f>
        <v>191136.6743</v>
      </c>
      <c r="BE74" s="96">
        <f>'Выручка'!BE35*0.02</f>
        <v>160129.4625</v>
      </c>
      <c r="BF74" s="96">
        <f>'Выручка'!BF35*0.02</f>
        <v>149585.2234</v>
      </c>
      <c r="BG74" s="96">
        <f>'Выручка'!BG35*0.02</f>
        <v>144759.8936</v>
      </c>
      <c r="BH74" s="96">
        <f>'Выручка'!BH35*0.02</f>
        <v>191136.6743</v>
      </c>
      <c r="BI74" s="96">
        <f>'Выручка'!BI35*0.02</f>
        <v>251989.4444</v>
      </c>
      <c r="BJ74" s="96">
        <f>'Выручка'!BJ35*0.02</f>
        <v>280769.7465</v>
      </c>
      <c r="BK74" s="96">
        <f>'Выручка'!BK35*0.02</f>
        <v>272346.6541</v>
      </c>
      <c r="BL74" s="96">
        <f>'Выручка'!BL35*0.02</f>
        <v>236390.0124</v>
      </c>
      <c r="BM74" s="96">
        <f>'Выручка'!BM35*0.02</f>
        <v>188115.7302</v>
      </c>
      <c r="BN74" s="96">
        <f>'Выручка'!BN35*0.02</f>
        <v>182047.4808</v>
      </c>
      <c r="BO74" s="96">
        <f>'Выручка'!BO35*0.02</f>
        <v>230231.1921</v>
      </c>
      <c r="BP74" s="97">
        <f t="shared" si="89"/>
        <v>2478638.189</v>
      </c>
      <c r="BQ74" s="96">
        <f>'Выручка'!BQ35*0.02</f>
        <v>202154.2175</v>
      </c>
      <c r="BR74" s="96">
        <f>'Выручка'!BR35*0.02</f>
        <v>169910.9821</v>
      </c>
      <c r="BS74" s="96">
        <f>'Выручка'!BS35*0.02</f>
        <v>160038.7555</v>
      </c>
      <c r="BT74" s="96">
        <f>'Выручка'!BT35*0.02</f>
        <v>154876.215</v>
      </c>
      <c r="BU74" s="96">
        <f>'Выручка'!BU35*0.02</f>
        <v>202154.2175</v>
      </c>
      <c r="BV74" s="96">
        <f>'Выручка'!BV35*0.02</f>
        <v>263561.2782</v>
      </c>
      <c r="BW74" s="96">
        <f>'Выручка'!BW35*0.02</f>
        <v>284642.6223</v>
      </c>
      <c r="BX74" s="96">
        <f>'Выручка'!BX35*0.02</f>
        <v>284642.6223</v>
      </c>
      <c r="BY74" s="96">
        <f>'Выручка'!BY35*0.02</f>
        <v>247914.542</v>
      </c>
      <c r="BZ74" s="96">
        <f>'Выручка'!BZ35*0.02</f>
        <v>199249.8356</v>
      </c>
      <c r="CA74" s="96">
        <f>'Выручка'!CA35*0.02</f>
        <v>192822.4216</v>
      </c>
      <c r="CB74" s="96">
        <f>'Выручка'!CB35*0.02</f>
        <v>241946.229</v>
      </c>
      <c r="CC74" s="97">
        <f t="shared" si="90"/>
        <v>2603913.939</v>
      </c>
      <c r="CD74" s="96">
        <f>'Выручка'!CD35*0.02</f>
        <v>213481.9667</v>
      </c>
      <c r="CE74" s="96">
        <f>'Выручка'!CE35*0.02</f>
        <v>179967.5935</v>
      </c>
      <c r="CF74" s="96">
        <f>'Выручка'!CF35*0.02</f>
        <v>170785.5734</v>
      </c>
      <c r="CG74" s="96">
        <f>'Выручка'!CG35*0.02</f>
        <v>165276.3613</v>
      </c>
      <c r="CH74" s="96">
        <f>'Выручка'!CH35*0.02</f>
        <v>213481.9667</v>
      </c>
      <c r="CI74" s="96">
        <f>'Выручка'!CI35*0.02</f>
        <v>275460.6022</v>
      </c>
      <c r="CJ74" s="96">
        <f>'Выручка'!CJ35*0.02</f>
        <v>288631.6844</v>
      </c>
      <c r="CK74" s="96">
        <f>'Выручка'!CK35*0.02</f>
        <v>288631.6844</v>
      </c>
      <c r="CL74" s="96">
        <f>'Выручка'!CL35*0.02</f>
        <v>259768.516</v>
      </c>
      <c r="CM74" s="96">
        <f>'Выручка'!CM35*0.02</f>
        <v>210701.1296</v>
      </c>
      <c r="CN74" s="96">
        <f>'Выручка'!CN35*0.02</f>
        <v>203904.319</v>
      </c>
      <c r="CO74" s="96">
        <f>'Выручка'!CO35*0.02</f>
        <v>253995.8823</v>
      </c>
      <c r="CP74" s="97">
        <f t="shared" si="91"/>
        <v>2724087.28</v>
      </c>
      <c r="CQ74" s="98"/>
      <c r="CR74" s="98"/>
      <c r="CS74" s="98"/>
      <c r="CT74" s="98"/>
    </row>
    <row r="75" ht="15.75" customHeight="1">
      <c r="A75" s="109"/>
      <c r="B75" s="110" t="s">
        <v>167</v>
      </c>
      <c r="C75" s="84"/>
      <c r="D75" s="112">
        <f>(('Переменные'!$C$55*'Переменные'!$F$55)*'Переменные'!$I$15)</f>
        <v>6174</v>
      </c>
      <c r="E75" s="112">
        <f>(('Переменные'!$C$55*'Переменные'!$F$55)*'Переменные'!$I$15)</f>
        <v>6174</v>
      </c>
      <c r="F75" s="112">
        <f>(('Переменные'!$C$55*'Переменные'!$F$55)*'Переменные'!$I$15)</f>
        <v>6174</v>
      </c>
      <c r="G75" s="112">
        <f>(('Переменные'!$C$55*'Переменные'!$F$55)*'Переменные'!$I$15)</f>
        <v>6174</v>
      </c>
      <c r="H75" s="112">
        <f>(('Переменные'!$C$55*'Переменные'!$F$55)+('Переменные'!$C$56*'Переменные'!$F$56)+('Переменные'!$C$57*'Переменные'!$F$57)+('Переменные'!$C$59*'Переменные'!$F$59))*'Переменные'!$I$15</f>
        <v>30924</v>
      </c>
      <c r="I75" s="112">
        <f>(('Переменные'!$C$55*'Переменные'!$F$55)+('Переменные'!$C$56*'Переменные'!$F$56)+('Переменные'!$C$57*'Переменные'!$F$57)+('Переменные'!$C$59*'Переменные'!$F$59))*'Переменные'!$I$15</f>
        <v>30924</v>
      </c>
      <c r="J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K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L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M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N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O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P75" s="97">
        <f t="shared" si="85"/>
        <v>1515384</v>
      </c>
      <c r="Q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R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S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T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U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V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W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X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Y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Z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A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B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C75" s="97">
        <f t="shared" si="86"/>
        <v>2857680</v>
      </c>
      <c r="AD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E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F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G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H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I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J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K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L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M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N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O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P75" s="97">
        <f t="shared" si="87"/>
        <v>2857680</v>
      </c>
      <c r="AQ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R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S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T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U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V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W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X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Y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AZ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A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B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C75" s="97">
        <f t="shared" si="88"/>
        <v>2857680</v>
      </c>
      <c r="BD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E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F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G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H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I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J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K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L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M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N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O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P75" s="97">
        <f t="shared" si="89"/>
        <v>2857680</v>
      </c>
      <c r="BQ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R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S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T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U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V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W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X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Y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BZ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A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B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C75" s="97">
        <f t="shared" si="90"/>
        <v>2857680</v>
      </c>
      <c r="CD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E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F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G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H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I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J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K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L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M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N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O75" s="112">
        <f>(('Переменные'!$C$55*'Переменные'!$F$55)+('Переменные'!$C$56*'Переменные'!$F$56)+('Переменные'!$C$57*'Переменные'!$F$57)+('Переменные'!$C$58*'Переменные'!$F$58)+('Переменные'!$C$59*'Переменные'!$F$59)+('Переменные'!$C$62*'Переменные'!$F$62)+('Переменные'!$C$63*'Переменные'!$F$63)+('Переменные'!$C$64*'Переменные'!$F$64)+('Переменные'!$C$65*'Переменные'!$F$65)+('Переменные'!$C$66*'Переменные'!$F$66)+('Переменные'!$C$67*'Переменные'!$F$67)+('Переменные'!$C$68*'Переменные'!$F$68)+('Переменные'!$C$69*'Переменные'!$F$69)+('Переменные'!$C$70*'Переменные'!$F$70)+('Переменные'!$C$75*'Переменные'!$F$75)+('Переменные'!$C$76*'Переменные'!$F$76)+('Переменные'!$C$77*'Переменные'!$F$77)+('Переменные'!$C$78*'Переменные'!$F$78)+('Переменные'!$C$79*'Переменные'!$F$79)+('Переменные'!$C$80*'Переменные'!$F$80)+('Переменные'!$C$81*'Переменные'!$F$81)+('Переменные'!$C$82*'Переменные'!$F$82)+('Переменные'!$C$83*'Переменные'!$F$83))*'Переменные'!$I$15</f>
        <v>238140</v>
      </c>
      <c r="CP75" s="97">
        <f t="shared" si="91"/>
        <v>2857680</v>
      </c>
      <c r="CQ75" s="98"/>
      <c r="CR75" s="98"/>
      <c r="CS75" s="98"/>
      <c r="CT75" s="98"/>
    </row>
    <row r="76" ht="15.75" customHeight="1">
      <c r="A76" s="109"/>
      <c r="B76" s="110" t="s">
        <v>168</v>
      </c>
      <c r="C76" s="84"/>
      <c r="D76" s="102">
        <v>0.0</v>
      </c>
      <c r="E76" s="102">
        <v>0.0</v>
      </c>
      <c r="F76" s="102">
        <v>0.0</v>
      </c>
      <c r="G76" s="102">
        <v>0.0</v>
      </c>
      <c r="H76" s="102">
        <v>0.0</v>
      </c>
      <c r="I76" s="102">
        <v>0.0</v>
      </c>
      <c r="J76" s="112">
        <f>((('Переменные'!$C$62/2)*'Переменные'!$E$62*J10)+(('Переменные'!$C$63/2)*'Переменные'!$E$63*J10)+(('Переменные'!$C$64/2)*'Переменные'!$E$64*J10)+(('Переменные'!$C$65/2)*'Переменные'!$E$65*J10)+(('Переменные'!$C$66/2)*'Переменные'!$E$66*J10)+(('Переменные'!$C$67/2)*'Переменные'!$E$67*J10)+('Переменные'!$C$55*'Переменные'!$D$55)+('Переменные'!$C$56*'Переменные'!$D$56)+('Переменные'!$C$57*'Переменные'!$D$57)+(('Переменные'!$C$58/2)*'Переменные'!$E$58*J10)+(('Переменные'!$C$58/2)*'Переменные'!$E$58*J10)+('Переменные'!$C$59*'Переменные'!$D$59)+('Переменные'!$C$60*'Переменные'!$D$60)+('Переменные'!$C$61*'Переменные'!$D$61)+(('Переменные'!$C$68/2)*'Переменные'!$E$68*J10)+(('Переменные'!$C$69/2)*'Переменные'!$E$69*J10)+(('Переменные'!$C$70/2)*'Переменные'!$E$70*J10)+('Переменные'!$C$75*'Переменные'!$D$75)+('Переменные'!$C$76*'Переменные'!$D$76)+(('Переменные'!$C$77/2)*'Переменные'!$E$77*J10)+(('Переменные'!$C$78/2)*'Переменные'!$E$78*J10)+(('Переменные'!$C$79/2)*'Переменные'!$E$79*J10)+('Переменные'!$C$80*'Переменные'!$D$80)+(('Переменные'!$C$81/2)*'Переменные'!$E$81*J10)+('Переменные'!$C$82*'Переменные'!$D$82)+(('Переменные'!$C$83/2)*'Переменные'!$E$83*J10))*0.302</f>
        <v>752191.4</v>
      </c>
      <c r="K76" s="112">
        <f>((('Переменные'!$C$62/2)*'Переменные'!$E$62*K10)+(('Переменные'!$C$63/2)*'Переменные'!$E$63*K10)+(('Переменные'!$C$64/2)*'Переменные'!$E$64*K10)+(('Переменные'!$C$65/2)*'Переменные'!$E$65*K10)+(('Переменные'!$C$66/2)*'Переменные'!$E$66*K10)+(('Переменные'!$C$67/2)*'Переменные'!$E$67*K10)+('Переменные'!$C$55*'Переменные'!$D$55)+('Переменные'!$C$56*'Переменные'!$D$56)+('Переменные'!$C$57*'Переменные'!$D$57)+(('Переменные'!$C$58/2)*'Переменные'!$E$58*K10)+(('Переменные'!$C$58/2)*'Переменные'!$E$58*K10)+('Переменные'!$C$59*'Переменные'!$D$59)+('Переменные'!$C$60*'Переменные'!$D$60)+('Переменные'!$C$61*'Переменные'!$D$61)+(('Переменные'!$C$68/2)*'Переменные'!$E$68*K10)+(('Переменные'!$C$69/2)*'Переменные'!$E$69*K10)+(('Переменные'!$C$70/2)*'Переменные'!$E$70*K10)+('Переменные'!$C$75*'Переменные'!$D$75)+('Переменные'!$C$76*'Переменные'!$D$76)+(('Переменные'!$C$77/2)*'Переменные'!$E$77*K10)+(('Переменные'!$C$78/2)*'Переменные'!$E$78*K10)+(('Переменные'!$C$79/2)*'Переменные'!$E$79*K10)+('Переменные'!$C$80*'Переменные'!$D$80)+(('Переменные'!$C$81/2)*'Переменные'!$E$81*K10)+('Переменные'!$C$82*'Переменные'!$D$82)+(('Переменные'!$C$83/2)*'Переменные'!$E$83*K10))*0.302</f>
        <v>752191.4</v>
      </c>
      <c r="L76" s="112">
        <f>((('Переменные'!$C$62/2)*'Переменные'!$E$62*L10)+(('Переменные'!$C$63/2)*'Переменные'!$E$63*L10)+(('Переменные'!$C$64/2)*'Переменные'!$E$64*L10)+(('Переменные'!$C$65/2)*'Переменные'!$E$65*L10)+(('Переменные'!$C$66/2)*'Переменные'!$E$66*L10)+(('Переменные'!$C$67/2)*'Переменные'!$E$67*L10)+('Переменные'!$C$55*'Переменные'!$D$55)+('Переменные'!$C$56*'Переменные'!$D$56)+('Переменные'!$C$57*'Переменные'!$D$57)+(('Переменные'!$C$58/2)*'Переменные'!$E$58*L10)+(('Переменные'!$C$58/2)*'Переменные'!$E$58*L10)+('Переменные'!$C$59*'Переменные'!$D$59)+('Переменные'!$C$60*'Переменные'!$D$60)+('Переменные'!$C$61*'Переменные'!$D$61)+(('Переменные'!$C$68/2)*'Переменные'!$E$68*L10)+(('Переменные'!$C$69/2)*'Переменные'!$E$69*L10)+(('Переменные'!$C$70/2)*'Переменные'!$E$70*L10)+('Переменные'!$C$75*'Переменные'!$D$75)+('Переменные'!$C$76*'Переменные'!$D$76)+(('Переменные'!$C$77/2)*'Переменные'!$E$77*L10)+(('Переменные'!$C$78/2)*'Переменные'!$E$78*L10)+(('Переменные'!$C$79/2)*'Переменные'!$E$79*L10)+('Переменные'!$C$80*'Переменные'!$D$80)+(('Переменные'!$C$81/2)*'Переменные'!$E$81*L10)+('Переменные'!$C$82*'Переменные'!$D$82)+(('Переменные'!$C$83/2)*'Переменные'!$E$83*L10))*0.302</f>
        <v>734162</v>
      </c>
      <c r="M76" s="112">
        <f>((('Переменные'!$C$62/2)*'Переменные'!$E$62*M10)+(('Переменные'!$C$63/2)*'Переменные'!$E$63*M10)+(('Переменные'!$C$64/2)*'Переменные'!$E$64*M10)+(('Переменные'!$C$65/2)*'Переменные'!$E$65*M10)+(('Переменные'!$C$66/2)*'Переменные'!$E$66*M10)+(('Переменные'!$C$67/2)*'Переменные'!$E$67*M10)+('Переменные'!$C$55*'Переменные'!$D$55)+('Переменные'!$C$56*'Переменные'!$D$56)+('Переменные'!$C$57*'Переменные'!$D$57)+(('Переменные'!$C$58/2)*'Переменные'!$E$58*M10)+(('Переменные'!$C$58/2)*'Переменные'!$E$58*M10)+('Переменные'!$C$59*'Переменные'!$D$59)+('Переменные'!$C$60*'Переменные'!$D$60)+('Переменные'!$C$61*'Переменные'!$D$61)+(('Переменные'!$C$68/2)*'Переменные'!$E$68*M10)+(('Переменные'!$C$69/2)*'Переменные'!$E$69*M10)+(('Переменные'!$C$70/2)*'Переменные'!$E$70*M10)+('Переменные'!$C$75*'Переменные'!$D$75)+('Переменные'!$C$76*'Переменные'!$D$76)+(('Переменные'!$C$77/2)*'Переменные'!$E$77*M10)+(('Переменные'!$C$78/2)*'Переменные'!$E$78*M10)+(('Переменные'!$C$79/2)*'Переменные'!$E$79*M10)+('Переменные'!$C$80*'Переменные'!$D$80)+(('Переменные'!$C$81/2)*'Переменные'!$E$81*M10)+('Переменные'!$C$82*'Переменные'!$D$82)+(('Переменные'!$C$83/2)*'Переменные'!$E$83*M10))*0.302</f>
        <v>752191.4</v>
      </c>
      <c r="N76" s="112">
        <f>((('Переменные'!$C$62/2)*'Переменные'!$E$62*N10)+(('Переменные'!$C$63/2)*'Переменные'!$E$63*N10)+(('Переменные'!$C$64/2)*'Переменные'!$E$64*N10)+(('Переменные'!$C$65/2)*'Переменные'!$E$65*N10)+(('Переменные'!$C$66/2)*'Переменные'!$E$66*N10)+(('Переменные'!$C$67/2)*'Переменные'!$E$67*N10)+('Переменные'!$C$55*'Переменные'!$D$55)+('Переменные'!$C$56*'Переменные'!$D$56)+('Переменные'!$C$57*'Переменные'!$D$57)+(('Переменные'!$C$58/2)*'Переменные'!$E$58*N10)+(('Переменные'!$C$58/2)*'Переменные'!$E$58*N10)+('Переменные'!$C$59*'Переменные'!$D$59)+('Переменные'!$C$60*'Переменные'!$D$60)+('Переменные'!$C$61*'Переменные'!$D$61)+(('Переменные'!$C$68/2)*'Переменные'!$E$68*N10)+(('Переменные'!$C$69/2)*'Переменные'!$E$69*N10)+(('Переменные'!$C$70/2)*'Переменные'!$E$70*N10)+('Переменные'!$C$75*'Переменные'!$D$75)+('Переменные'!$C$76*'Переменные'!$D$76)+(('Переменные'!$C$77/2)*'Переменные'!$E$77*N10)+(('Переменные'!$C$78/2)*'Переменные'!$E$78*N10)+(('Переменные'!$C$79/2)*'Переменные'!$E$79*N10)+('Переменные'!$C$80*'Переменные'!$D$80)+(('Переменные'!$C$81/2)*'Переменные'!$E$81*N10)+('Переменные'!$C$82*'Переменные'!$D$82)+(('Переменные'!$C$83/2)*'Переменные'!$E$83*N10))*0.302</f>
        <v>734162</v>
      </c>
      <c r="O76" s="112">
        <f>((('Переменные'!$C$62/2)*'Переменные'!$E$62*O10)+(('Переменные'!$C$63/2)*'Переменные'!$E$63*O10)+(('Переменные'!$C$64/2)*'Переменные'!$E$64*O10)+(('Переменные'!$C$65/2)*'Переменные'!$E$65*O10)+(('Переменные'!$C$66/2)*'Переменные'!$E$66*O10)+(('Переменные'!$C$67/2)*'Переменные'!$E$67*O10)+('Переменные'!$C$55*'Переменные'!$D$55)+('Переменные'!$C$56*'Переменные'!$D$56)+('Переменные'!$C$57*'Переменные'!$D$57)+(('Переменные'!$C$58/2)*'Переменные'!$E$58*O10)+(('Переменные'!$C$58/2)*'Переменные'!$E$58*O10)+('Переменные'!$C$59*'Переменные'!$D$59)+('Переменные'!$C$60*'Переменные'!$D$60)+('Переменные'!$C$61*'Переменные'!$D$61)+(('Переменные'!$C$68/2)*'Переменные'!$E$68*O10)+(('Переменные'!$C$69/2)*'Переменные'!$E$69*O10)+(('Переменные'!$C$70/2)*'Переменные'!$E$70*O10)+('Переменные'!$C$75*'Переменные'!$D$75)+('Переменные'!$C$76*'Переменные'!$D$76)+(('Переменные'!$C$77/2)*'Переменные'!$E$77*O10)+(('Переменные'!$C$78/2)*'Переменные'!$E$78*O10)+(('Переменные'!$C$79/2)*'Переменные'!$E$79*O10)+('Переменные'!$C$80*'Переменные'!$D$80)+(('Переменные'!$C$81/2)*'Переменные'!$E$81*O10)+('Переменные'!$C$82*'Переменные'!$D$82)+(('Переменные'!$C$83/2)*'Переменные'!$E$83*O10))*0.302</f>
        <v>752191.4</v>
      </c>
      <c r="P76" s="97">
        <f t="shared" si="85"/>
        <v>4477089.6</v>
      </c>
      <c r="Q76" s="112">
        <f>((('Переменные'!$C$62/2)*'Переменные'!$E$62*Q10)+(('Переменные'!$C$63/2)*'Переменные'!$E$63*Q10)+(('Переменные'!$C$64/2)*'Переменные'!$E$64*Q10)+(('Переменные'!$C$65/2)*'Переменные'!$E$65*Q10)+(('Переменные'!$C$66/2)*'Переменные'!$E$66*Q10)+(('Переменные'!$C$67/2)*'Переменные'!$E$67*Q10)+('Переменные'!$C$55*'Переменные'!$D$55)+('Переменные'!$C$56*'Переменные'!$D$56)+('Переменные'!$C$57*'Переменные'!$D$57)+(('Переменные'!$C$58/2)*'Переменные'!$E$58*Q10)+(('Переменные'!$C$58/2)*'Переменные'!$E$58*Q10)+('Переменные'!$C$59*'Переменные'!$D$59)+('Переменные'!$C$60*'Переменные'!$D$60)+('Переменные'!$C$61*'Переменные'!$D$61)+(('Переменные'!$C$68/2)*'Переменные'!$E$68*Q10)+(('Переменные'!$C$69/2)*'Переменные'!$E$69*Q10)+(('Переменные'!$C$70/2)*'Переменные'!$E$70*Q10)+('Переменные'!$C$75*'Переменные'!$D$75)+('Переменные'!$C$76*'Переменные'!$D$76)+(('Переменные'!$C$77/2)*'Переменные'!$E$77*Q10)+(('Переменные'!$C$78/2)*'Переменные'!$E$78*Q10)+(('Переменные'!$C$79/2)*'Переменные'!$E$79*Q10)+('Переменные'!$C$80*'Переменные'!$D$80)+(('Переменные'!$C$81/2)*'Переменные'!$E$81*Q10)+('Переменные'!$C$82*'Переменные'!$D$82)+(('Переменные'!$C$83/2)*'Переменные'!$E$83*Q10))*0.302</f>
        <v>752191.4</v>
      </c>
      <c r="R76" s="112">
        <f>((('Переменные'!$C$62/2)*'Переменные'!$E$62*R10)+(('Переменные'!$C$63/2)*'Переменные'!$E$63*R10)+(('Переменные'!$C$64/2)*'Переменные'!$E$64*R10)+(('Переменные'!$C$65/2)*'Переменные'!$E$65*R10)+(('Переменные'!$C$66/2)*'Переменные'!$E$66*R10)+(('Переменные'!$C$67/2)*'Переменные'!$E$67*R10)+('Переменные'!$C$55*'Переменные'!$D$55)+('Переменные'!$C$56*'Переменные'!$D$56)+('Переменные'!$C$57*'Переменные'!$D$57)+(('Переменные'!$C$58/2)*'Переменные'!$E$58*R10)+(('Переменные'!$C$58/2)*'Переменные'!$E$58*R10)+('Переменные'!$C$59*'Переменные'!$D$59)+('Переменные'!$C$60*'Переменные'!$D$60)+('Переменные'!$C$61*'Переменные'!$D$61)+(('Переменные'!$C$68/2)*'Переменные'!$E$68*R10)+(('Переменные'!$C$69/2)*'Переменные'!$E$69*R10)+(('Переменные'!$C$70/2)*'Переменные'!$E$70*R10)+('Переменные'!$C$75*'Переменные'!$D$75)+('Переменные'!$C$76*'Переменные'!$D$76)+(('Переменные'!$C$77/2)*'Переменные'!$E$77*R10)+(('Переменные'!$C$78/2)*'Переменные'!$E$78*R10)+(('Переменные'!$C$79/2)*'Переменные'!$E$79*R10)+('Переменные'!$C$80*'Переменные'!$D$80)+(('Переменные'!$C$81/2)*'Переменные'!$E$81*R10)+('Переменные'!$C$82*'Переменные'!$D$82)+(('Переменные'!$C$83/2)*'Переменные'!$E$83*R10))*0.302</f>
        <v>698103.2</v>
      </c>
      <c r="S76" s="112">
        <f>((('Переменные'!$C$62/2)*'Переменные'!$E$62*S10)+(('Переменные'!$C$63/2)*'Переменные'!$E$63*S10)+(('Переменные'!$C$64/2)*'Переменные'!$E$64*S10)+(('Переменные'!$C$65/2)*'Переменные'!$E$65*S10)+(('Переменные'!$C$66/2)*'Переменные'!$E$66*S10)+(('Переменные'!$C$67/2)*'Переменные'!$E$67*S10)+('Переменные'!$C$55*'Переменные'!$D$55)+('Переменные'!$C$56*'Переменные'!$D$56)+('Переменные'!$C$57*'Переменные'!$D$57)+(('Переменные'!$C$58/2)*'Переменные'!$E$58*S10)+(('Переменные'!$C$58/2)*'Переменные'!$E$58*S10)+('Переменные'!$C$59*'Переменные'!$D$59)+('Переменные'!$C$60*'Переменные'!$D$60)+('Переменные'!$C$61*'Переменные'!$D$61)+(('Переменные'!$C$68/2)*'Переменные'!$E$68*S10)+(('Переменные'!$C$69/2)*'Переменные'!$E$69*S10)+(('Переменные'!$C$70/2)*'Переменные'!$E$70*S10)+('Переменные'!$C$75*'Переменные'!$D$75)+('Переменные'!$C$76*'Переменные'!$D$76)+(('Переменные'!$C$77/2)*'Переменные'!$E$77*S10)+(('Переменные'!$C$78/2)*'Переменные'!$E$78*S10)+(('Переменные'!$C$79/2)*'Переменные'!$E$79*S10)+('Переменные'!$C$80*'Переменные'!$D$80)+(('Переменные'!$C$81/2)*'Переменные'!$E$81*S10)+('Переменные'!$C$82*'Переменные'!$D$82)+(('Переменные'!$C$83/2)*'Переменные'!$E$83*S10))*0.302</f>
        <v>752191.4</v>
      </c>
      <c r="T76" s="112">
        <f>((('Переменные'!$C$62/2)*'Переменные'!$E$62*T10)+(('Переменные'!$C$63/2)*'Переменные'!$E$63*T10)+(('Переменные'!$C$64/2)*'Переменные'!$E$64*T10)+(('Переменные'!$C$65/2)*'Переменные'!$E$65*T10)+(('Переменные'!$C$66/2)*'Переменные'!$E$66*T10)+(('Переменные'!$C$67/2)*'Переменные'!$E$67*T10)+('Переменные'!$C$55*'Переменные'!$D$55)+('Переменные'!$C$56*'Переменные'!$D$56)+('Переменные'!$C$57*'Переменные'!$D$57)+(('Переменные'!$C$58/2)*'Переменные'!$E$58*T10)+(('Переменные'!$C$58/2)*'Переменные'!$E$58*T10)+('Переменные'!$C$59*'Переменные'!$D$59)+('Переменные'!$C$60*'Переменные'!$D$60)+('Переменные'!$C$61*'Переменные'!$D$61)+(('Переменные'!$C$68/2)*'Переменные'!$E$68*T10)+(('Переменные'!$C$69/2)*'Переменные'!$E$69*T10)+(('Переменные'!$C$70/2)*'Переменные'!$E$70*T10)+('Переменные'!$C$75*'Переменные'!$D$75)+('Переменные'!$C$76*'Переменные'!$D$76)+(('Переменные'!$C$77/2)*'Переменные'!$E$77*T10)+(('Переменные'!$C$78/2)*'Переменные'!$E$78*T10)+(('Переменные'!$C$79/2)*'Переменные'!$E$79*T10)+('Переменные'!$C$80*'Переменные'!$D$80)+(('Переменные'!$C$81/2)*'Переменные'!$E$81*T10)+('Переменные'!$C$82*'Переменные'!$D$82)+(('Переменные'!$C$83/2)*'Переменные'!$E$83*T10))*0.302</f>
        <v>734162</v>
      </c>
      <c r="U76" s="112">
        <f>((('Переменные'!$C$62/2)*'Переменные'!$E$62*U10)+(('Переменные'!$C$63/2)*'Переменные'!$E$63*U10)+(('Переменные'!$C$64/2)*'Переменные'!$E$64*U10)+(('Переменные'!$C$65/2)*'Переменные'!$E$65*U10)+(('Переменные'!$C$66/2)*'Переменные'!$E$66*U10)+(('Переменные'!$C$67/2)*'Переменные'!$E$67*U10)+('Переменные'!$C$55*'Переменные'!$D$55)+('Переменные'!$C$56*'Переменные'!$D$56)+('Переменные'!$C$57*'Переменные'!$D$57)+(('Переменные'!$C$58/2)*'Переменные'!$E$58*U10)+(('Переменные'!$C$58/2)*'Переменные'!$E$58*U10)+('Переменные'!$C$59*'Переменные'!$D$59)+('Переменные'!$C$60*'Переменные'!$D$60)+('Переменные'!$C$61*'Переменные'!$D$61)+(('Переменные'!$C$68/2)*'Переменные'!$E$68*U10)+(('Переменные'!$C$69/2)*'Переменные'!$E$69*U10)+(('Переменные'!$C$70/2)*'Переменные'!$E$70*U10)+('Переменные'!$C$75*'Переменные'!$D$75)+('Переменные'!$C$76*'Переменные'!$D$76)+(('Переменные'!$C$77/2)*'Переменные'!$E$77*U10)+(('Переменные'!$C$78/2)*'Переменные'!$E$78*U10)+(('Переменные'!$C$79/2)*'Переменные'!$E$79*U10)+('Переменные'!$C$80*'Переменные'!$D$80)+(('Переменные'!$C$81/2)*'Переменные'!$E$81*U10)+('Переменные'!$C$82*'Переменные'!$D$82)+(('Переменные'!$C$83/2)*'Переменные'!$E$83*U10))*0.302</f>
        <v>752191.4</v>
      </c>
      <c r="V76" s="112">
        <f>((('Переменные'!$C$62/2)*'Переменные'!$E$62*V10)+(('Переменные'!$C$63/2)*'Переменные'!$E$63*V10)+(('Переменные'!$C$64/2)*'Переменные'!$E$64*V10)+(('Переменные'!$C$65/2)*'Переменные'!$E$65*V10)+(('Переменные'!$C$66/2)*'Переменные'!$E$66*V10)+(('Переменные'!$C$67/2)*'Переменные'!$E$67*V10)+('Переменные'!$C$55*'Переменные'!$D$55)+('Переменные'!$C$56*'Переменные'!$D$56)+('Переменные'!$C$57*'Переменные'!$D$57)+(('Переменные'!$C$58/2)*'Переменные'!$E$58*V10)+(('Переменные'!$C$58/2)*'Переменные'!$E$58*V10)+('Переменные'!$C$59*'Переменные'!$D$59)+('Переменные'!$C$60*'Переменные'!$D$60)+('Переменные'!$C$61*'Переменные'!$D$61)+(('Переменные'!$C$68/2)*'Переменные'!$E$68*V10)+(('Переменные'!$C$69/2)*'Переменные'!$E$69*V10)+(('Переменные'!$C$70/2)*'Переменные'!$E$70*V10)+('Переменные'!$C$75*'Переменные'!$D$75)+('Переменные'!$C$76*'Переменные'!$D$76)+(('Переменные'!$C$77/2)*'Переменные'!$E$77*V10)+(('Переменные'!$C$78/2)*'Переменные'!$E$78*V10)+(('Переменные'!$C$79/2)*'Переменные'!$E$79*V10)+('Переменные'!$C$80*'Переменные'!$D$80)+(('Переменные'!$C$81/2)*'Переменные'!$E$81*V10)+('Переменные'!$C$82*'Переменные'!$D$82)+(('Переменные'!$C$83/2)*'Переменные'!$E$83*V10))*0.302</f>
        <v>734162</v>
      </c>
      <c r="W76" s="112">
        <f>((('Переменные'!$C$62/2)*'Переменные'!$E$62*W10)+(('Переменные'!$C$63/2)*'Переменные'!$E$63*W10)+(('Переменные'!$C$64/2)*'Переменные'!$E$64*W10)+(('Переменные'!$C$65/2)*'Переменные'!$E$65*W10)+(('Переменные'!$C$66/2)*'Переменные'!$E$66*W10)+(('Переменные'!$C$67/2)*'Переменные'!$E$67*W10)+('Переменные'!$C$55*'Переменные'!$D$55)+('Переменные'!$C$56*'Переменные'!$D$56)+('Переменные'!$C$57*'Переменные'!$D$57)+(('Переменные'!$C$58/2)*'Переменные'!$E$58*W10)+(('Переменные'!$C$58/2)*'Переменные'!$E$58*W10)+('Переменные'!$C$59*'Переменные'!$D$59)+('Переменные'!$C$60*'Переменные'!$D$60)+('Переменные'!$C$61*'Переменные'!$D$61)+(('Переменные'!$C$68/2)*'Переменные'!$E$68*W10)+(('Переменные'!$C$69/2)*'Переменные'!$E$69*W10)+(('Переменные'!$C$70/2)*'Переменные'!$E$70*W10)+('Переменные'!$C$75*'Переменные'!$D$75)+('Переменные'!$C$76*'Переменные'!$D$76)+(('Переменные'!$C$77/2)*'Переменные'!$E$77*W10)+(('Переменные'!$C$78/2)*'Переменные'!$E$78*W10)+(('Переменные'!$C$79/2)*'Переменные'!$E$79*W10)+('Переменные'!$C$80*'Переменные'!$D$80)+(('Переменные'!$C$81/2)*'Переменные'!$E$81*W10)+('Переменные'!$C$82*'Переменные'!$D$82)+(('Переменные'!$C$83/2)*'Переменные'!$E$83*W10))*0.302</f>
        <v>752191.4</v>
      </c>
      <c r="X76" s="112">
        <f>((('Переменные'!$C$62/2)*'Переменные'!$E$62*X10)+(('Переменные'!$C$63/2)*'Переменные'!$E$63*X10)+(('Переменные'!$C$64/2)*'Переменные'!$E$64*X10)+(('Переменные'!$C$65/2)*'Переменные'!$E$65*X10)+(('Переменные'!$C$66/2)*'Переменные'!$E$66*X10)+(('Переменные'!$C$67/2)*'Переменные'!$E$67*X10)+('Переменные'!$C$55*'Переменные'!$D$55)+('Переменные'!$C$56*'Переменные'!$D$56)+('Переменные'!$C$57*'Переменные'!$D$57)+(('Переменные'!$C$58/2)*'Переменные'!$E$58*X10)+(('Переменные'!$C$58/2)*'Переменные'!$E$58*X10)+('Переменные'!$C$59*'Переменные'!$D$59)+('Переменные'!$C$60*'Переменные'!$D$60)+('Переменные'!$C$61*'Переменные'!$D$61)+(('Переменные'!$C$68/2)*'Переменные'!$E$68*X10)+(('Переменные'!$C$69/2)*'Переменные'!$E$69*X10)+(('Переменные'!$C$70/2)*'Переменные'!$E$70*X10)+('Переменные'!$C$75*'Переменные'!$D$75)+('Переменные'!$C$76*'Переменные'!$D$76)+(('Переменные'!$C$77/2)*'Переменные'!$E$77*X10)+(('Переменные'!$C$78/2)*'Переменные'!$E$78*X10)+(('Переменные'!$C$79/2)*'Переменные'!$E$79*X10)+('Переменные'!$C$80*'Переменные'!$D$80)+(('Переменные'!$C$81/2)*'Переменные'!$E$81*X10)+('Переменные'!$C$82*'Переменные'!$D$82)+(('Переменные'!$C$83/2)*'Переменные'!$E$83*X10))*0.302</f>
        <v>752191.4</v>
      </c>
      <c r="Y76" s="112">
        <f>((('Переменные'!$C$62/2)*'Переменные'!$E$62*Y10)+(('Переменные'!$C$63/2)*'Переменные'!$E$63*Y10)+(('Переменные'!$C$64/2)*'Переменные'!$E$64*Y10)+(('Переменные'!$C$65/2)*'Переменные'!$E$65*Y10)+(('Переменные'!$C$66/2)*'Переменные'!$E$66*Y10)+(('Переменные'!$C$67/2)*'Переменные'!$E$67*Y10)+('Переменные'!$C$55*'Переменные'!$D$55)+('Переменные'!$C$56*'Переменные'!$D$56)+('Переменные'!$C$57*'Переменные'!$D$57)+(('Переменные'!$C$58/2)*'Переменные'!$E$58*Y10)+(('Переменные'!$C$58/2)*'Переменные'!$E$58*Y10)+('Переменные'!$C$59*'Переменные'!$D$59)+('Переменные'!$C$60*'Переменные'!$D$60)+('Переменные'!$C$61*'Переменные'!$D$61)+(('Переменные'!$C$68/2)*'Переменные'!$E$68*Y10)+(('Переменные'!$C$69/2)*'Переменные'!$E$69*Y10)+(('Переменные'!$C$70/2)*'Переменные'!$E$70*Y10)+('Переменные'!$C$75*'Переменные'!$D$75)+('Переменные'!$C$76*'Переменные'!$D$76)+(('Переменные'!$C$77/2)*'Переменные'!$E$77*Y10)+(('Переменные'!$C$78/2)*'Переменные'!$E$78*Y10)+(('Переменные'!$C$79/2)*'Переменные'!$E$79*Y10)+('Переменные'!$C$80*'Переменные'!$D$80)+(('Переменные'!$C$81/2)*'Переменные'!$E$81*Y10)+('Переменные'!$C$82*'Переменные'!$D$82)+(('Переменные'!$C$83/2)*'Переменные'!$E$83*Y10))*0.302</f>
        <v>734162</v>
      </c>
      <c r="Z76" s="112">
        <f>((('Переменные'!$C$62/2)*'Переменные'!$E$62*Z10)+(('Переменные'!$C$63/2)*'Переменные'!$E$63*Z10)+(('Переменные'!$C$64/2)*'Переменные'!$E$64*Z10)+(('Переменные'!$C$65/2)*'Переменные'!$E$65*Z10)+(('Переменные'!$C$66/2)*'Переменные'!$E$66*Z10)+(('Переменные'!$C$67/2)*'Переменные'!$E$67*Z10)+('Переменные'!$C$55*'Переменные'!$D$55)+('Переменные'!$C$56*'Переменные'!$D$56)+('Переменные'!$C$57*'Переменные'!$D$57)+(('Переменные'!$C$58/2)*'Переменные'!$E$58*Z10)+(('Переменные'!$C$58/2)*'Переменные'!$E$58*Z10)+('Переменные'!$C$59*'Переменные'!$D$59)+('Переменные'!$C$60*'Переменные'!$D$60)+('Переменные'!$C$61*'Переменные'!$D$61)+(('Переменные'!$C$68/2)*'Переменные'!$E$68*Z10)+(('Переменные'!$C$69/2)*'Переменные'!$E$69*Z10)+(('Переменные'!$C$70/2)*'Переменные'!$E$70*Z10)+('Переменные'!$C$75*'Переменные'!$D$75)+('Переменные'!$C$76*'Переменные'!$D$76)+(('Переменные'!$C$77/2)*'Переменные'!$E$77*Z10)+(('Переменные'!$C$78/2)*'Переменные'!$E$78*Z10)+(('Переменные'!$C$79/2)*'Переменные'!$E$79*Z10)+('Переменные'!$C$80*'Переменные'!$D$80)+(('Переменные'!$C$81/2)*'Переменные'!$E$81*Z10)+('Переменные'!$C$82*'Переменные'!$D$82)+(('Переменные'!$C$83/2)*'Переменные'!$E$83*Z10))*0.302</f>
        <v>752191.4</v>
      </c>
      <c r="AA76" s="112">
        <f>((('Переменные'!$C$62/2)*'Переменные'!$E$62*AA10)+(('Переменные'!$C$63/2)*'Переменные'!$E$63*AA10)+(('Переменные'!$C$64/2)*'Переменные'!$E$64*AA10)+(('Переменные'!$C$65/2)*'Переменные'!$E$65*AA10)+(('Переменные'!$C$66/2)*'Переменные'!$E$66*AA10)+(('Переменные'!$C$67/2)*'Переменные'!$E$67*AA10)+('Переменные'!$C$55*'Переменные'!$D$55)+('Переменные'!$C$56*'Переменные'!$D$56)+('Переменные'!$C$57*'Переменные'!$D$57)+(('Переменные'!$C$58/2)*'Переменные'!$E$58*AA10)+(('Переменные'!$C$58/2)*'Переменные'!$E$58*AA10)+('Переменные'!$C$59*'Переменные'!$D$59)+('Переменные'!$C$60*'Переменные'!$D$60)+('Переменные'!$C$61*'Переменные'!$D$61)+(('Переменные'!$C$68/2)*'Переменные'!$E$68*AA10)+(('Переменные'!$C$69/2)*'Переменные'!$E$69*AA10)+(('Переменные'!$C$70/2)*'Переменные'!$E$70*AA10)+('Переменные'!$C$75*'Переменные'!$D$75)+('Переменные'!$C$76*'Переменные'!$D$76)+(('Переменные'!$C$77/2)*'Переменные'!$E$77*AA10)+(('Переменные'!$C$78/2)*'Переменные'!$E$78*AA10)+(('Переменные'!$C$79/2)*'Переменные'!$E$79*AA10)+('Переменные'!$C$80*'Переменные'!$D$80)+(('Переменные'!$C$81/2)*'Переменные'!$E$81*AA10)+('Переменные'!$C$82*'Переменные'!$D$82)+(('Переменные'!$C$83/2)*'Переменные'!$E$83*AA10))*0.302</f>
        <v>734162</v>
      </c>
      <c r="AB76" s="112">
        <f>((('Переменные'!$C$62/2)*'Переменные'!$E$62*AB10)+(('Переменные'!$C$63/2)*'Переменные'!$E$63*AB10)+(('Переменные'!$C$64/2)*'Переменные'!$E$64*AB10)+(('Переменные'!$C$65/2)*'Переменные'!$E$65*AB10)+(('Переменные'!$C$66/2)*'Переменные'!$E$66*AB10)+(('Переменные'!$C$67/2)*'Переменные'!$E$67*AB10)+('Переменные'!$C$55*'Переменные'!$D$55)+('Переменные'!$C$56*'Переменные'!$D$56)+('Переменные'!$C$57*'Переменные'!$D$57)+(('Переменные'!$C$58/2)*'Переменные'!$E$58*AB10)+(('Переменные'!$C$58/2)*'Переменные'!$E$58*AB10)+('Переменные'!$C$59*'Переменные'!$D$59)+('Переменные'!$C$60*'Переменные'!$D$60)+('Переменные'!$C$61*'Переменные'!$D$61)+(('Переменные'!$C$68/2)*'Переменные'!$E$68*AB10)+(('Переменные'!$C$69/2)*'Переменные'!$E$69*AB10)+(('Переменные'!$C$70/2)*'Переменные'!$E$70*AB10)+('Переменные'!$C$75*'Переменные'!$D$75)+('Переменные'!$C$76*'Переменные'!$D$76)+(('Переменные'!$C$77/2)*'Переменные'!$E$77*AB10)+(('Переменные'!$C$78/2)*'Переменные'!$E$78*AB10)+(('Переменные'!$C$79/2)*'Переменные'!$E$79*AB10)+('Переменные'!$C$80*'Переменные'!$D$80)+(('Переменные'!$C$81/2)*'Переменные'!$E$81*AB10)+('Переменные'!$C$82*'Переменные'!$D$82)+(('Переменные'!$C$83/2)*'Переменные'!$E$83*AB10))*0.302</f>
        <v>752191.4</v>
      </c>
      <c r="AC76" s="97">
        <f t="shared" si="86"/>
        <v>8900091</v>
      </c>
      <c r="AD76" s="112">
        <f>((('Переменные'!$C$62/2)*'Переменные'!$E$62*AD10)+(('Переменные'!$C$63/2)*'Переменные'!$E$63*AD10)+(('Переменные'!$C$64/2)*'Переменные'!$E$64*AD10)+(('Переменные'!$C$65/2)*'Переменные'!$E$65*AD10)+(('Переменные'!$C$66/2)*'Переменные'!$E$66*AD10)+(('Переменные'!$C$67/2)*'Переменные'!$E$67*AD10)+('Переменные'!$C$55*'Переменные'!$D$55)+('Переменные'!$C$56*'Переменные'!$D$56)+('Переменные'!$C$57*'Переменные'!$D$57)+(('Переменные'!$C$58/2)*'Переменные'!$E$58*AD10)+(('Переменные'!$C$58/2)*'Переменные'!$E$58*AD10)+('Переменные'!$C$59*'Переменные'!$D$59)+('Переменные'!$C$60*'Переменные'!$D$60)+('Переменные'!$C$61*'Переменные'!$D$61)+(('Переменные'!$C$68/2)*'Переменные'!$E$68*AD10)+(('Переменные'!$C$69/2)*'Переменные'!$E$69*AD10)+(('Переменные'!$C$70/2)*'Переменные'!$E$70*AD10)+('Переменные'!$C$75*'Переменные'!$D$75)+('Переменные'!$C$76*'Переменные'!$D$76)+(('Переменные'!$C$77/2)*'Переменные'!$E$77*AD10)+(('Переменные'!$C$78/2)*'Переменные'!$E$78*AD10)+(('Переменные'!$C$79/2)*'Переменные'!$E$79*AD10)+('Переменные'!$C$80*'Переменные'!$D$80)+(('Переменные'!$C$81/2)*'Переменные'!$E$81*AD10)+('Переменные'!$C$82*'Переменные'!$D$82)+(('Переменные'!$C$83/2)*'Переменные'!$E$83*AD10))*0.302</f>
        <v>752191.4</v>
      </c>
      <c r="AE76" s="112">
        <f>((('Переменные'!$C$62/2)*'Переменные'!$E$62*AE10)+(('Переменные'!$C$63/2)*'Переменные'!$E$63*AE10)+(('Переменные'!$C$64/2)*'Переменные'!$E$64*AE10)+(('Переменные'!$C$65/2)*'Переменные'!$E$65*AE10)+(('Переменные'!$C$66/2)*'Переменные'!$E$66*AE10)+(('Переменные'!$C$67/2)*'Переменные'!$E$67*AE10)+('Переменные'!$C$55*'Переменные'!$D$55)+('Переменные'!$C$56*'Переменные'!$D$56)+('Переменные'!$C$57*'Переменные'!$D$57)+(('Переменные'!$C$58/2)*'Переменные'!$E$58*AE10)+(('Переменные'!$C$58/2)*'Переменные'!$E$58*AE10)+('Переменные'!$C$59*'Переменные'!$D$59)+('Переменные'!$C$60*'Переменные'!$D$60)+('Переменные'!$C$61*'Переменные'!$D$61)+(('Переменные'!$C$68/2)*'Переменные'!$E$68*AE10)+(('Переменные'!$C$69/2)*'Переменные'!$E$69*AE10)+(('Переменные'!$C$70/2)*'Переменные'!$E$70*AE10)+('Переменные'!$C$75*'Переменные'!$D$75)+('Переменные'!$C$76*'Переменные'!$D$76)+(('Переменные'!$C$77/2)*'Переменные'!$E$77*AE10)+(('Переменные'!$C$78/2)*'Переменные'!$E$78*AE10)+(('Переменные'!$C$79/2)*'Переменные'!$E$79*AE10)+('Переменные'!$C$80*'Переменные'!$D$80)+(('Переменные'!$C$81/2)*'Переменные'!$E$81*AE10)+('Переменные'!$C$82*'Переменные'!$D$82)+(('Переменные'!$C$83/2)*'Переменные'!$E$83*AE10))*0.302</f>
        <v>698103.2</v>
      </c>
      <c r="AF76" s="112">
        <f>((('Переменные'!$C$62/2)*'Переменные'!$E$62*AF10)+(('Переменные'!$C$63/2)*'Переменные'!$E$63*AF10)+(('Переменные'!$C$64/2)*'Переменные'!$E$64*AF10)+(('Переменные'!$C$65/2)*'Переменные'!$E$65*AF10)+(('Переменные'!$C$66/2)*'Переменные'!$E$66*AF10)+(('Переменные'!$C$67/2)*'Переменные'!$E$67*AF10)+('Переменные'!$C$55*'Переменные'!$D$55)+('Переменные'!$C$56*'Переменные'!$D$56)+('Переменные'!$C$57*'Переменные'!$D$57)+(('Переменные'!$C$58/2)*'Переменные'!$E$58*AF10)+(('Переменные'!$C$58/2)*'Переменные'!$E$58*AF10)+('Переменные'!$C$59*'Переменные'!$D$59)+('Переменные'!$C$60*'Переменные'!$D$60)+('Переменные'!$C$61*'Переменные'!$D$61)+(('Переменные'!$C$68/2)*'Переменные'!$E$68*AF10)+(('Переменные'!$C$69/2)*'Переменные'!$E$69*AF10)+(('Переменные'!$C$70/2)*'Переменные'!$E$70*AF10)+('Переменные'!$C$75*'Переменные'!$D$75)+('Переменные'!$C$76*'Переменные'!$D$76)+(('Переменные'!$C$77/2)*'Переменные'!$E$77*AF10)+(('Переменные'!$C$78/2)*'Переменные'!$E$78*AF10)+(('Переменные'!$C$79/2)*'Переменные'!$E$79*AF10)+('Переменные'!$C$80*'Переменные'!$D$80)+(('Переменные'!$C$81/2)*'Переменные'!$E$81*AF10)+('Переменные'!$C$82*'Переменные'!$D$82)+(('Переменные'!$C$83/2)*'Переменные'!$E$83*AF10))*0.302</f>
        <v>752191.4</v>
      </c>
      <c r="AG76" s="112">
        <f>((('Переменные'!$C$62/2)*'Переменные'!$E$62*AG10)+(('Переменные'!$C$63/2)*'Переменные'!$E$63*AG10)+(('Переменные'!$C$64/2)*'Переменные'!$E$64*AG10)+(('Переменные'!$C$65/2)*'Переменные'!$E$65*AG10)+(('Переменные'!$C$66/2)*'Переменные'!$E$66*AG10)+(('Переменные'!$C$67/2)*'Переменные'!$E$67*AG10)+('Переменные'!$C$55*'Переменные'!$D$55)+('Переменные'!$C$56*'Переменные'!$D$56)+('Переменные'!$C$57*'Переменные'!$D$57)+(('Переменные'!$C$58/2)*'Переменные'!$E$58*AG10)+(('Переменные'!$C$58/2)*'Переменные'!$E$58*AG10)+('Переменные'!$C$59*'Переменные'!$D$59)+('Переменные'!$C$60*'Переменные'!$D$60)+('Переменные'!$C$61*'Переменные'!$D$61)+(('Переменные'!$C$68/2)*'Переменные'!$E$68*AG10)+(('Переменные'!$C$69/2)*'Переменные'!$E$69*AG10)+(('Переменные'!$C$70/2)*'Переменные'!$E$70*AG10)+('Переменные'!$C$75*'Переменные'!$D$75)+('Переменные'!$C$76*'Переменные'!$D$76)+(('Переменные'!$C$77/2)*'Переменные'!$E$77*AG10)+(('Переменные'!$C$78/2)*'Переменные'!$E$78*AG10)+(('Переменные'!$C$79/2)*'Переменные'!$E$79*AG10)+('Переменные'!$C$80*'Переменные'!$D$80)+(('Переменные'!$C$81/2)*'Переменные'!$E$81*AG10)+('Переменные'!$C$82*'Переменные'!$D$82)+(('Переменные'!$C$83/2)*'Переменные'!$E$83*AG10))*0.302</f>
        <v>734162</v>
      </c>
      <c r="AH76" s="112">
        <f>((('Переменные'!$C$62/2)*'Переменные'!$E$62*AH10)+(('Переменные'!$C$63/2)*'Переменные'!$E$63*AH10)+(('Переменные'!$C$64/2)*'Переменные'!$E$64*AH10)+(('Переменные'!$C$65/2)*'Переменные'!$E$65*AH10)+(('Переменные'!$C$66/2)*'Переменные'!$E$66*AH10)+(('Переменные'!$C$67/2)*'Переменные'!$E$67*AH10)+('Переменные'!$C$55*'Переменные'!$D$55)+('Переменные'!$C$56*'Переменные'!$D$56)+('Переменные'!$C$57*'Переменные'!$D$57)+(('Переменные'!$C$58/2)*'Переменные'!$E$58*AH10)+(('Переменные'!$C$58/2)*'Переменные'!$E$58*AH10)+('Переменные'!$C$59*'Переменные'!$D$59)+('Переменные'!$C$60*'Переменные'!$D$60)+('Переменные'!$C$61*'Переменные'!$D$61)+(('Переменные'!$C$68/2)*'Переменные'!$E$68*AH10)+(('Переменные'!$C$69/2)*'Переменные'!$E$69*AH10)+(('Переменные'!$C$70/2)*'Переменные'!$E$70*AH10)+('Переменные'!$C$75*'Переменные'!$D$75)+('Переменные'!$C$76*'Переменные'!$D$76)+(('Переменные'!$C$77/2)*'Переменные'!$E$77*AH10)+(('Переменные'!$C$78/2)*'Переменные'!$E$78*AH10)+(('Переменные'!$C$79/2)*'Переменные'!$E$79*AH10)+('Переменные'!$C$80*'Переменные'!$D$80)+(('Переменные'!$C$81/2)*'Переменные'!$E$81*AH10)+('Переменные'!$C$82*'Переменные'!$D$82)+(('Переменные'!$C$83/2)*'Переменные'!$E$83*AH10))*0.302</f>
        <v>752191.4</v>
      </c>
      <c r="AI76" s="112">
        <f>((('Переменные'!$C$62/2)*'Переменные'!$E$62*AI10)+(('Переменные'!$C$63/2)*'Переменные'!$E$63*AI10)+(('Переменные'!$C$64/2)*'Переменные'!$E$64*AI10)+(('Переменные'!$C$65/2)*'Переменные'!$E$65*AI10)+(('Переменные'!$C$66/2)*'Переменные'!$E$66*AI10)+(('Переменные'!$C$67/2)*'Переменные'!$E$67*AI10)+('Переменные'!$C$55*'Переменные'!$D$55)+('Переменные'!$C$56*'Переменные'!$D$56)+('Переменные'!$C$57*'Переменные'!$D$57)+(('Переменные'!$C$58/2)*'Переменные'!$E$58*AI10)+(('Переменные'!$C$58/2)*'Переменные'!$E$58*AI10)+('Переменные'!$C$59*'Переменные'!$D$59)+('Переменные'!$C$60*'Переменные'!$D$60)+('Переменные'!$C$61*'Переменные'!$D$61)+(('Переменные'!$C$68/2)*'Переменные'!$E$68*AI10)+(('Переменные'!$C$69/2)*'Переменные'!$E$69*AI10)+(('Переменные'!$C$70/2)*'Переменные'!$E$70*AI10)+('Переменные'!$C$75*'Переменные'!$D$75)+('Переменные'!$C$76*'Переменные'!$D$76)+(('Переменные'!$C$77/2)*'Переменные'!$E$77*AI10)+(('Переменные'!$C$78/2)*'Переменные'!$E$78*AI10)+(('Переменные'!$C$79/2)*'Переменные'!$E$79*AI10)+('Переменные'!$C$80*'Переменные'!$D$80)+(('Переменные'!$C$81/2)*'Переменные'!$E$81*AI10)+('Переменные'!$C$82*'Переменные'!$D$82)+(('Переменные'!$C$83/2)*'Переменные'!$E$83*AI10))*0.302</f>
        <v>734162</v>
      </c>
      <c r="AJ76" s="112">
        <f>((('Переменные'!$C$62/2)*'Переменные'!$E$62*AJ10)+(('Переменные'!$C$63/2)*'Переменные'!$E$63*AJ10)+(('Переменные'!$C$64/2)*'Переменные'!$E$64*AJ10)+(('Переменные'!$C$65/2)*'Переменные'!$E$65*AJ10)+(('Переменные'!$C$66/2)*'Переменные'!$E$66*AJ10)+(('Переменные'!$C$67/2)*'Переменные'!$E$67*AJ10)+('Переменные'!$C$55*'Переменные'!$D$55)+('Переменные'!$C$56*'Переменные'!$D$56)+('Переменные'!$C$57*'Переменные'!$D$57)+(('Переменные'!$C$58/2)*'Переменные'!$E$58*AJ10)+(('Переменные'!$C$58/2)*'Переменные'!$E$58*AJ10)+('Переменные'!$C$59*'Переменные'!$D$59)+('Переменные'!$C$60*'Переменные'!$D$60)+('Переменные'!$C$61*'Переменные'!$D$61)+(('Переменные'!$C$68/2)*'Переменные'!$E$68*AJ10)+(('Переменные'!$C$69/2)*'Переменные'!$E$69*AJ10)+(('Переменные'!$C$70/2)*'Переменные'!$E$70*AJ10)+('Переменные'!$C$75*'Переменные'!$D$75)+('Переменные'!$C$76*'Переменные'!$D$76)+(('Переменные'!$C$77/2)*'Переменные'!$E$77*AJ10)+(('Переменные'!$C$78/2)*'Переменные'!$E$78*AJ10)+(('Переменные'!$C$79/2)*'Переменные'!$E$79*AJ10)+('Переменные'!$C$80*'Переменные'!$D$80)+(('Переменные'!$C$81/2)*'Переменные'!$E$81*AJ10)+('Переменные'!$C$82*'Переменные'!$D$82)+(('Переменные'!$C$83/2)*'Переменные'!$E$83*AJ10))*0.302</f>
        <v>752191.4</v>
      </c>
      <c r="AK76" s="112">
        <f>((('Переменные'!$C$62/2)*'Переменные'!$E$62*AK10)+(('Переменные'!$C$63/2)*'Переменные'!$E$63*AK10)+(('Переменные'!$C$64/2)*'Переменные'!$E$64*AK10)+(('Переменные'!$C$65/2)*'Переменные'!$E$65*AK10)+(('Переменные'!$C$66/2)*'Переменные'!$E$66*AK10)+(('Переменные'!$C$67/2)*'Переменные'!$E$67*AK10)+('Переменные'!$C$55*'Переменные'!$D$55)+('Переменные'!$C$56*'Переменные'!$D$56)+('Переменные'!$C$57*'Переменные'!$D$57)+(('Переменные'!$C$58/2)*'Переменные'!$E$58*AK10)+(('Переменные'!$C$58/2)*'Переменные'!$E$58*AK10)+('Переменные'!$C$59*'Переменные'!$D$59)+('Переменные'!$C$60*'Переменные'!$D$60)+('Переменные'!$C$61*'Переменные'!$D$61)+(('Переменные'!$C$68/2)*'Переменные'!$E$68*AK10)+(('Переменные'!$C$69/2)*'Переменные'!$E$69*AK10)+(('Переменные'!$C$70/2)*'Переменные'!$E$70*AK10)+('Переменные'!$C$75*'Переменные'!$D$75)+('Переменные'!$C$76*'Переменные'!$D$76)+(('Переменные'!$C$77/2)*'Переменные'!$E$77*AK10)+(('Переменные'!$C$78/2)*'Переменные'!$E$78*AK10)+(('Переменные'!$C$79/2)*'Переменные'!$E$79*AK10)+('Переменные'!$C$80*'Переменные'!$D$80)+(('Переменные'!$C$81/2)*'Переменные'!$E$81*AK10)+('Переменные'!$C$82*'Переменные'!$D$82)+(('Переменные'!$C$83/2)*'Переменные'!$E$83*AK10))*0.302</f>
        <v>752191.4</v>
      </c>
      <c r="AL76" s="112">
        <f>((('Переменные'!$C$62/2)*'Переменные'!$E$62*AL10)+(('Переменные'!$C$63/2)*'Переменные'!$E$63*AL10)+(('Переменные'!$C$64/2)*'Переменные'!$E$64*AL10)+(('Переменные'!$C$65/2)*'Переменные'!$E$65*AL10)+(('Переменные'!$C$66/2)*'Переменные'!$E$66*AL10)+(('Переменные'!$C$67/2)*'Переменные'!$E$67*AL10)+('Переменные'!$C$55*'Переменные'!$D$55)+('Переменные'!$C$56*'Переменные'!$D$56)+('Переменные'!$C$57*'Переменные'!$D$57)+(('Переменные'!$C$58/2)*'Переменные'!$E$58*AL10)+(('Переменные'!$C$58/2)*'Переменные'!$E$58*AL10)+('Переменные'!$C$59*'Переменные'!$D$59)+('Переменные'!$C$60*'Переменные'!$D$60)+('Переменные'!$C$61*'Переменные'!$D$61)+(('Переменные'!$C$68/2)*'Переменные'!$E$68*AL10)+(('Переменные'!$C$69/2)*'Переменные'!$E$69*AL10)+(('Переменные'!$C$70/2)*'Переменные'!$E$70*AL10)+('Переменные'!$C$75*'Переменные'!$D$75)+('Переменные'!$C$76*'Переменные'!$D$76)+(('Переменные'!$C$77/2)*'Переменные'!$E$77*AL10)+(('Переменные'!$C$78/2)*'Переменные'!$E$78*AL10)+(('Переменные'!$C$79/2)*'Переменные'!$E$79*AL10)+('Переменные'!$C$80*'Переменные'!$D$80)+(('Переменные'!$C$81/2)*'Переменные'!$E$81*AL10)+('Переменные'!$C$82*'Переменные'!$D$82)+(('Переменные'!$C$83/2)*'Переменные'!$E$83*AL10))*0.302</f>
        <v>734162</v>
      </c>
      <c r="AM76" s="112">
        <f>((('Переменные'!$C$62/2)*'Переменные'!$E$62*AM10)+(('Переменные'!$C$63/2)*'Переменные'!$E$63*AM10)+(('Переменные'!$C$64/2)*'Переменные'!$E$64*AM10)+(('Переменные'!$C$65/2)*'Переменные'!$E$65*AM10)+(('Переменные'!$C$66/2)*'Переменные'!$E$66*AM10)+(('Переменные'!$C$67/2)*'Переменные'!$E$67*AM10)+('Переменные'!$C$55*'Переменные'!$D$55)+('Переменные'!$C$56*'Переменные'!$D$56)+('Переменные'!$C$57*'Переменные'!$D$57)+(('Переменные'!$C$58/2)*'Переменные'!$E$58*AM10)+(('Переменные'!$C$58/2)*'Переменные'!$E$58*AM10)+('Переменные'!$C$59*'Переменные'!$D$59)+('Переменные'!$C$60*'Переменные'!$D$60)+('Переменные'!$C$61*'Переменные'!$D$61)+(('Переменные'!$C$68/2)*'Переменные'!$E$68*AM10)+(('Переменные'!$C$69/2)*'Переменные'!$E$69*AM10)+(('Переменные'!$C$70/2)*'Переменные'!$E$70*AM10)+('Переменные'!$C$75*'Переменные'!$D$75)+('Переменные'!$C$76*'Переменные'!$D$76)+(('Переменные'!$C$77/2)*'Переменные'!$E$77*AM10)+(('Переменные'!$C$78/2)*'Переменные'!$E$78*AM10)+(('Переменные'!$C$79/2)*'Переменные'!$E$79*AM10)+('Переменные'!$C$80*'Переменные'!$D$80)+(('Переменные'!$C$81/2)*'Переменные'!$E$81*AM10)+('Переменные'!$C$82*'Переменные'!$D$82)+(('Переменные'!$C$83/2)*'Переменные'!$E$83*AM10))*0.302</f>
        <v>752191.4</v>
      </c>
      <c r="AN76" s="112">
        <f>((('Переменные'!$C$62/2)*'Переменные'!$E$62*AN10)+(('Переменные'!$C$63/2)*'Переменные'!$E$63*AN10)+(('Переменные'!$C$64/2)*'Переменные'!$E$64*AN10)+(('Переменные'!$C$65/2)*'Переменные'!$E$65*AN10)+(('Переменные'!$C$66/2)*'Переменные'!$E$66*AN10)+(('Переменные'!$C$67/2)*'Переменные'!$E$67*AN10)+('Переменные'!$C$55*'Переменные'!$D$55)+('Переменные'!$C$56*'Переменные'!$D$56)+('Переменные'!$C$57*'Переменные'!$D$57)+(('Переменные'!$C$58/2)*'Переменные'!$E$58*AN10)+(('Переменные'!$C$58/2)*'Переменные'!$E$58*AN10)+('Переменные'!$C$59*'Переменные'!$D$59)+('Переменные'!$C$60*'Переменные'!$D$60)+('Переменные'!$C$61*'Переменные'!$D$61)+(('Переменные'!$C$68/2)*'Переменные'!$E$68*AN10)+(('Переменные'!$C$69/2)*'Переменные'!$E$69*AN10)+(('Переменные'!$C$70/2)*'Переменные'!$E$70*AN10)+('Переменные'!$C$75*'Переменные'!$D$75)+('Переменные'!$C$76*'Переменные'!$D$76)+(('Переменные'!$C$77/2)*'Переменные'!$E$77*AN10)+(('Переменные'!$C$78/2)*'Переменные'!$E$78*AN10)+(('Переменные'!$C$79/2)*'Переменные'!$E$79*AN10)+('Переменные'!$C$80*'Переменные'!$D$80)+(('Переменные'!$C$81/2)*'Переменные'!$E$81*AN10)+('Переменные'!$C$82*'Переменные'!$D$82)+(('Переменные'!$C$83/2)*'Переменные'!$E$83*AN10))*0.302</f>
        <v>734162</v>
      </c>
      <c r="AO76" s="112">
        <f>((('Переменные'!$C$62/2)*'Переменные'!$E$62*AO10)+(('Переменные'!$C$63/2)*'Переменные'!$E$63*AO10)+(('Переменные'!$C$64/2)*'Переменные'!$E$64*AO10)+(('Переменные'!$C$65/2)*'Переменные'!$E$65*AO10)+(('Переменные'!$C$66/2)*'Переменные'!$E$66*AO10)+(('Переменные'!$C$67/2)*'Переменные'!$E$67*AO10)+('Переменные'!$C$55*'Переменные'!$D$55)+('Переменные'!$C$56*'Переменные'!$D$56)+('Переменные'!$C$57*'Переменные'!$D$57)+(('Переменные'!$C$58/2)*'Переменные'!$E$58*AO10)+(('Переменные'!$C$58/2)*'Переменные'!$E$58*AO10)+('Переменные'!$C$59*'Переменные'!$D$59)+('Переменные'!$C$60*'Переменные'!$D$60)+('Переменные'!$C$61*'Переменные'!$D$61)+(('Переменные'!$C$68/2)*'Переменные'!$E$68*AO10)+(('Переменные'!$C$69/2)*'Переменные'!$E$69*AO10)+(('Переменные'!$C$70/2)*'Переменные'!$E$70*AO10)+('Переменные'!$C$75*'Переменные'!$D$75)+('Переменные'!$C$76*'Переменные'!$D$76)+(('Переменные'!$C$77/2)*'Переменные'!$E$77*AO10)+(('Переменные'!$C$78/2)*'Переменные'!$E$78*AO10)+(('Переменные'!$C$79/2)*'Переменные'!$E$79*AO10)+('Переменные'!$C$80*'Переменные'!$D$80)+(('Переменные'!$C$81/2)*'Переменные'!$E$81*AO10)+('Переменные'!$C$82*'Переменные'!$D$82)+(('Переменные'!$C$83/2)*'Переменные'!$E$83*AO10))*0.302</f>
        <v>752191.4</v>
      </c>
      <c r="AP76" s="97">
        <f t="shared" si="87"/>
        <v>8900091</v>
      </c>
      <c r="AQ76" s="112">
        <f>((('Переменные'!$C$62/2)*'Переменные'!$E$62*AQ10)+(('Переменные'!$C$63/2)*'Переменные'!$E$63*AQ10)+(('Переменные'!$C$64/2)*'Переменные'!$E$64*AQ10)+(('Переменные'!$C$65/2)*'Переменные'!$E$65*AQ10)+(('Переменные'!$C$66/2)*'Переменные'!$E$66*AQ10)+(('Переменные'!$C$67/2)*'Переменные'!$E$67*AQ10)+('Переменные'!$C$55*'Переменные'!$D$55)+('Переменные'!$C$56*'Переменные'!$D$56)+('Переменные'!$C$57*'Переменные'!$D$57)+(('Переменные'!$C$58/2)*'Переменные'!$E$58*AQ10)+(('Переменные'!$C$58/2)*'Переменные'!$E$58*AQ10)+('Переменные'!$C$59*'Переменные'!$D$59)+('Переменные'!$C$60*'Переменные'!$D$60)+('Переменные'!$C$61*'Переменные'!$D$61)+(('Переменные'!$C$68/2)*'Переменные'!$E$68*AQ10)+(('Переменные'!$C$69/2)*'Переменные'!$E$69*AQ10)+(('Переменные'!$C$70/2)*'Переменные'!$E$70*AQ10)+('Переменные'!$C$75*'Переменные'!$D$75)+('Переменные'!$C$76*'Переменные'!$D$76)+(('Переменные'!$C$77/2)*'Переменные'!$E$77*AQ10)+(('Переменные'!$C$78/2)*'Переменные'!$E$78*AQ10)+(('Переменные'!$C$79/2)*'Переменные'!$E$79*AQ10)+('Переменные'!$C$80*'Переменные'!$D$80)+(('Переменные'!$C$81/2)*'Переменные'!$E$81*AQ10)+('Переменные'!$C$82*'Переменные'!$D$82)+(('Переменные'!$C$83/2)*'Переменные'!$E$83*AQ10))*0.302</f>
        <v>752191.4</v>
      </c>
      <c r="AR76" s="112">
        <f>((('Переменные'!$C$62/2)*'Переменные'!$E$62*AR10)+(('Переменные'!$C$63/2)*'Переменные'!$E$63*AR10)+(('Переменные'!$C$64/2)*'Переменные'!$E$64*AR10)+(('Переменные'!$C$65/2)*'Переменные'!$E$65*AR10)+(('Переменные'!$C$66/2)*'Переменные'!$E$66*AR10)+(('Переменные'!$C$67/2)*'Переменные'!$E$67*AR10)+('Переменные'!$C$55*'Переменные'!$D$55)+('Переменные'!$C$56*'Переменные'!$D$56)+('Переменные'!$C$57*'Переменные'!$D$57)+(('Переменные'!$C$58/2)*'Переменные'!$E$58*AR10)+(('Переменные'!$C$58/2)*'Переменные'!$E$58*AR10)+('Переменные'!$C$59*'Переменные'!$D$59)+('Переменные'!$C$60*'Переменные'!$D$60)+('Переменные'!$C$61*'Переменные'!$D$61)+(('Переменные'!$C$68/2)*'Переменные'!$E$68*AR10)+(('Переменные'!$C$69/2)*'Переменные'!$E$69*AR10)+(('Переменные'!$C$70/2)*'Переменные'!$E$70*AR10)+('Переменные'!$C$75*'Переменные'!$D$75)+('Переменные'!$C$76*'Переменные'!$D$76)+(('Переменные'!$C$77/2)*'Переменные'!$E$77*AR10)+(('Переменные'!$C$78/2)*'Переменные'!$E$78*AR10)+(('Переменные'!$C$79/2)*'Переменные'!$E$79*AR10)+('Переменные'!$C$80*'Переменные'!$D$80)+(('Переменные'!$C$81/2)*'Переменные'!$E$81*AR10)+('Переменные'!$C$82*'Переменные'!$D$82)+(('Переменные'!$C$83/2)*'Переменные'!$E$83*AR10))*0.302</f>
        <v>698103.2</v>
      </c>
      <c r="AS76" s="112">
        <f>((('Переменные'!$C$62/2)*'Переменные'!$E$62*AS10)+(('Переменные'!$C$63/2)*'Переменные'!$E$63*AS10)+(('Переменные'!$C$64/2)*'Переменные'!$E$64*AS10)+(('Переменные'!$C$65/2)*'Переменные'!$E$65*AS10)+(('Переменные'!$C$66/2)*'Переменные'!$E$66*AS10)+(('Переменные'!$C$67/2)*'Переменные'!$E$67*AS10)+('Переменные'!$C$55*'Переменные'!$D$55)+('Переменные'!$C$56*'Переменные'!$D$56)+('Переменные'!$C$57*'Переменные'!$D$57)+(('Переменные'!$C$58/2)*'Переменные'!$E$58*AS10)+(('Переменные'!$C$58/2)*'Переменные'!$E$58*AS10)+('Переменные'!$C$59*'Переменные'!$D$59)+('Переменные'!$C$60*'Переменные'!$D$60)+('Переменные'!$C$61*'Переменные'!$D$61)+(('Переменные'!$C$68/2)*'Переменные'!$E$68*AS10)+(('Переменные'!$C$69/2)*'Переменные'!$E$69*AS10)+(('Переменные'!$C$70/2)*'Переменные'!$E$70*AS10)+('Переменные'!$C$75*'Переменные'!$D$75)+('Переменные'!$C$76*'Переменные'!$D$76)+(('Переменные'!$C$77/2)*'Переменные'!$E$77*AS10)+(('Переменные'!$C$78/2)*'Переменные'!$E$78*AS10)+(('Переменные'!$C$79/2)*'Переменные'!$E$79*AS10)+('Переменные'!$C$80*'Переменные'!$D$80)+(('Переменные'!$C$81/2)*'Переменные'!$E$81*AS10)+('Переменные'!$C$82*'Переменные'!$D$82)+(('Переменные'!$C$83/2)*'Переменные'!$E$83*AS10))*0.302</f>
        <v>752191.4</v>
      </c>
      <c r="AT76" s="112">
        <f>((('Переменные'!$C$62/2)*'Переменные'!$E$62*AT10)+(('Переменные'!$C$63/2)*'Переменные'!$E$63*AT10)+(('Переменные'!$C$64/2)*'Переменные'!$E$64*AT10)+(('Переменные'!$C$65/2)*'Переменные'!$E$65*AT10)+(('Переменные'!$C$66/2)*'Переменные'!$E$66*AT10)+(('Переменные'!$C$67/2)*'Переменные'!$E$67*AT10)+('Переменные'!$C$55*'Переменные'!$D$55)+('Переменные'!$C$56*'Переменные'!$D$56)+('Переменные'!$C$57*'Переменные'!$D$57)+(('Переменные'!$C$58/2)*'Переменные'!$E$58*AT10)+(('Переменные'!$C$58/2)*'Переменные'!$E$58*AT10)+('Переменные'!$C$59*'Переменные'!$D$59)+('Переменные'!$C$60*'Переменные'!$D$60)+('Переменные'!$C$61*'Переменные'!$D$61)+(('Переменные'!$C$68/2)*'Переменные'!$E$68*AT10)+(('Переменные'!$C$69/2)*'Переменные'!$E$69*AT10)+(('Переменные'!$C$70/2)*'Переменные'!$E$70*AT10)+('Переменные'!$C$75*'Переменные'!$D$75)+('Переменные'!$C$76*'Переменные'!$D$76)+(('Переменные'!$C$77/2)*'Переменные'!$E$77*AT10)+(('Переменные'!$C$78/2)*'Переменные'!$E$78*AT10)+(('Переменные'!$C$79/2)*'Переменные'!$E$79*AT10)+('Переменные'!$C$80*'Переменные'!$D$80)+(('Переменные'!$C$81/2)*'Переменные'!$E$81*AT10)+('Переменные'!$C$82*'Переменные'!$D$82)+(('Переменные'!$C$83/2)*'Переменные'!$E$83*AT10))*0.302</f>
        <v>734162</v>
      </c>
      <c r="AU76" s="112">
        <f>((('Переменные'!$C$62/2)*'Переменные'!$E$62*AU10)+(('Переменные'!$C$63/2)*'Переменные'!$E$63*AU10)+(('Переменные'!$C$64/2)*'Переменные'!$E$64*AU10)+(('Переменные'!$C$65/2)*'Переменные'!$E$65*AU10)+(('Переменные'!$C$66/2)*'Переменные'!$E$66*AU10)+(('Переменные'!$C$67/2)*'Переменные'!$E$67*AU10)+('Переменные'!$C$55*'Переменные'!$D$55)+('Переменные'!$C$56*'Переменные'!$D$56)+('Переменные'!$C$57*'Переменные'!$D$57)+(('Переменные'!$C$58/2)*'Переменные'!$E$58*AU10)+(('Переменные'!$C$58/2)*'Переменные'!$E$58*AU10)+('Переменные'!$C$59*'Переменные'!$D$59)+('Переменные'!$C$60*'Переменные'!$D$60)+('Переменные'!$C$61*'Переменные'!$D$61)+(('Переменные'!$C$68/2)*'Переменные'!$E$68*AU10)+(('Переменные'!$C$69/2)*'Переменные'!$E$69*AU10)+(('Переменные'!$C$70/2)*'Переменные'!$E$70*AU10)+('Переменные'!$C$75*'Переменные'!$D$75)+('Переменные'!$C$76*'Переменные'!$D$76)+(('Переменные'!$C$77/2)*'Переменные'!$E$77*AU10)+(('Переменные'!$C$78/2)*'Переменные'!$E$78*AU10)+(('Переменные'!$C$79/2)*'Переменные'!$E$79*AU10)+('Переменные'!$C$80*'Переменные'!$D$80)+(('Переменные'!$C$81/2)*'Переменные'!$E$81*AU10)+('Переменные'!$C$82*'Переменные'!$D$82)+(('Переменные'!$C$83/2)*'Переменные'!$E$83*AU10))*0.302</f>
        <v>752191.4</v>
      </c>
      <c r="AV76" s="112">
        <f>((('Переменные'!$C$62/2)*'Переменные'!$E$62*AV10)+(('Переменные'!$C$63/2)*'Переменные'!$E$63*AV10)+(('Переменные'!$C$64/2)*'Переменные'!$E$64*AV10)+(('Переменные'!$C$65/2)*'Переменные'!$E$65*AV10)+(('Переменные'!$C$66/2)*'Переменные'!$E$66*AV10)+(('Переменные'!$C$67/2)*'Переменные'!$E$67*AV10)+('Переменные'!$C$55*'Переменные'!$D$55)+('Переменные'!$C$56*'Переменные'!$D$56)+('Переменные'!$C$57*'Переменные'!$D$57)+(('Переменные'!$C$58/2)*'Переменные'!$E$58*AV10)+(('Переменные'!$C$58/2)*'Переменные'!$E$58*AV10)+('Переменные'!$C$59*'Переменные'!$D$59)+('Переменные'!$C$60*'Переменные'!$D$60)+('Переменные'!$C$61*'Переменные'!$D$61)+(('Переменные'!$C$68/2)*'Переменные'!$E$68*AV10)+(('Переменные'!$C$69/2)*'Переменные'!$E$69*AV10)+(('Переменные'!$C$70/2)*'Переменные'!$E$70*AV10)+('Переменные'!$C$75*'Переменные'!$D$75)+('Переменные'!$C$76*'Переменные'!$D$76)+(('Переменные'!$C$77/2)*'Переменные'!$E$77*AV10)+(('Переменные'!$C$78/2)*'Переменные'!$E$78*AV10)+(('Переменные'!$C$79/2)*'Переменные'!$E$79*AV10)+('Переменные'!$C$80*'Переменные'!$D$80)+(('Переменные'!$C$81/2)*'Переменные'!$E$81*AV10)+('Переменные'!$C$82*'Переменные'!$D$82)+(('Переменные'!$C$83/2)*'Переменные'!$E$83*AV10))*0.302</f>
        <v>734162</v>
      </c>
      <c r="AW76" s="112">
        <f>((('Переменные'!$C$62/2)*'Переменные'!$E$62*AW10)+(('Переменные'!$C$63/2)*'Переменные'!$E$63*AW10)+(('Переменные'!$C$64/2)*'Переменные'!$E$64*AW10)+(('Переменные'!$C$65/2)*'Переменные'!$E$65*AW10)+(('Переменные'!$C$66/2)*'Переменные'!$E$66*AW10)+(('Переменные'!$C$67/2)*'Переменные'!$E$67*AW10)+('Переменные'!$C$55*'Переменные'!$D$55)+('Переменные'!$C$56*'Переменные'!$D$56)+('Переменные'!$C$57*'Переменные'!$D$57)+(('Переменные'!$C$58/2)*'Переменные'!$E$58*AW10)+(('Переменные'!$C$58/2)*'Переменные'!$E$58*AW10)+('Переменные'!$C$59*'Переменные'!$D$59)+('Переменные'!$C$60*'Переменные'!$D$60)+('Переменные'!$C$61*'Переменные'!$D$61)+(('Переменные'!$C$68/2)*'Переменные'!$E$68*AW10)+(('Переменные'!$C$69/2)*'Переменные'!$E$69*AW10)+(('Переменные'!$C$70/2)*'Переменные'!$E$70*AW10)+('Переменные'!$C$75*'Переменные'!$D$75)+('Переменные'!$C$76*'Переменные'!$D$76)+(('Переменные'!$C$77/2)*'Переменные'!$E$77*AW10)+(('Переменные'!$C$78/2)*'Переменные'!$E$78*AW10)+(('Переменные'!$C$79/2)*'Переменные'!$E$79*AW10)+('Переменные'!$C$80*'Переменные'!$D$80)+(('Переменные'!$C$81/2)*'Переменные'!$E$81*AW10)+('Переменные'!$C$82*'Переменные'!$D$82)+(('Переменные'!$C$83/2)*'Переменные'!$E$83*AW10))*0.302</f>
        <v>752191.4</v>
      </c>
      <c r="AX76" s="112">
        <f>((('Переменные'!$C$62/2)*'Переменные'!$E$62*AX10)+(('Переменные'!$C$63/2)*'Переменные'!$E$63*AX10)+(('Переменные'!$C$64/2)*'Переменные'!$E$64*AX10)+(('Переменные'!$C$65/2)*'Переменные'!$E$65*AX10)+(('Переменные'!$C$66/2)*'Переменные'!$E$66*AX10)+(('Переменные'!$C$67/2)*'Переменные'!$E$67*AX10)+('Переменные'!$C$55*'Переменные'!$D$55)+('Переменные'!$C$56*'Переменные'!$D$56)+('Переменные'!$C$57*'Переменные'!$D$57)+(('Переменные'!$C$58/2)*'Переменные'!$E$58*AX10)+(('Переменные'!$C$58/2)*'Переменные'!$E$58*AX10)+('Переменные'!$C$59*'Переменные'!$D$59)+('Переменные'!$C$60*'Переменные'!$D$60)+('Переменные'!$C$61*'Переменные'!$D$61)+(('Переменные'!$C$68/2)*'Переменные'!$E$68*AX10)+(('Переменные'!$C$69/2)*'Переменные'!$E$69*AX10)+(('Переменные'!$C$70/2)*'Переменные'!$E$70*AX10)+('Переменные'!$C$75*'Переменные'!$D$75)+('Переменные'!$C$76*'Переменные'!$D$76)+(('Переменные'!$C$77/2)*'Переменные'!$E$77*AX10)+(('Переменные'!$C$78/2)*'Переменные'!$E$78*AX10)+(('Переменные'!$C$79/2)*'Переменные'!$E$79*AX10)+('Переменные'!$C$80*'Переменные'!$D$80)+(('Переменные'!$C$81/2)*'Переменные'!$E$81*AX10)+('Переменные'!$C$82*'Переменные'!$D$82)+(('Переменные'!$C$83/2)*'Переменные'!$E$83*AX10))*0.302</f>
        <v>752191.4</v>
      </c>
      <c r="AY76" s="112">
        <f>((('Переменные'!$C$62/2)*'Переменные'!$E$62*AY10)+(('Переменные'!$C$63/2)*'Переменные'!$E$63*AY10)+(('Переменные'!$C$64/2)*'Переменные'!$E$64*AY10)+(('Переменные'!$C$65/2)*'Переменные'!$E$65*AY10)+(('Переменные'!$C$66/2)*'Переменные'!$E$66*AY10)+(('Переменные'!$C$67/2)*'Переменные'!$E$67*AY10)+('Переменные'!$C$55*'Переменные'!$D$55)+('Переменные'!$C$56*'Переменные'!$D$56)+('Переменные'!$C$57*'Переменные'!$D$57)+(('Переменные'!$C$58/2)*'Переменные'!$E$58*AY10)+(('Переменные'!$C$58/2)*'Переменные'!$E$58*AY10)+('Переменные'!$C$59*'Переменные'!$D$59)+('Переменные'!$C$60*'Переменные'!$D$60)+('Переменные'!$C$61*'Переменные'!$D$61)+(('Переменные'!$C$68/2)*'Переменные'!$E$68*AY10)+(('Переменные'!$C$69/2)*'Переменные'!$E$69*AY10)+(('Переменные'!$C$70/2)*'Переменные'!$E$70*AY10)+('Переменные'!$C$75*'Переменные'!$D$75)+('Переменные'!$C$76*'Переменные'!$D$76)+(('Переменные'!$C$77/2)*'Переменные'!$E$77*AY10)+(('Переменные'!$C$78/2)*'Переменные'!$E$78*AY10)+(('Переменные'!$C$79/2)*'Переменные'!$E$79*AY10)+('Переменные'!$C$80*'Переменные'!$D$80)+(('Переменные'!$C$81/2)*'Переменные'!$E$81*AY10)+('Переменные'!$C$82*'Переменные'!$D$82)+(('Переменные'!$C$83/2)*'Переменные'!$E$83*AY10))*0.302</f>
        <v>734162</v>
      </c>
      <c r="AZ76" s="112">
        <f>((('Переменные'!$C$62/2)*'Переменные'!$E$62*AZ10)+(('Переменные'!$C$63/2)*'Переменные'!$E$63*AZ10)+(('Переменные'!$C$64/2)*'Переменные'!$E$64*AZ10)+(('Переменные'!$C$65/2)*'Переменные'!$E$65*AZ10)+(('Переменные'!$C$66/2)*'Переменные'!$E$66*AZ10)+(('Переменные'!$C$67/2)*'Переменные'!$E$67*AZ10)+('Переменные'!$C$55*'Переменные'!$D$55)+('Переменные'!$C$56*'Переменные'!$D$56)+('Переменные'!$C$57*'Переменные'!$D$57)+(('Переменные'!$C$58/2)*'Переменные'!$E$58*AZ10)+(('Переменные'!$C$58/2)*'Переменные'!$E$58*AZ10)+('Переменные'!$C$59*'Переменные'!$D$59)+('Переменные'!$C$60*'Переменные'!$D$60)+('Переменные'!$C$61*'Переменные'!$D$61)+(('Переменные'!$C$68/2)*'Переменные'!$E$68*AZ10)+(('Переменные'!$C$69/2)*'Переменные'!$E$69*AZ10)+(('Переменные'!$C$70/2)*'Переменные'!$E$70*AZ10)+('Переменные'!$C$75*'Переменные'!$D$75)+('Переменные'!$C$76*'Переменные'!$D$76)+(('Переменные'!$C$77/2)*'Переменные'!$E$77*AZ10)+(('Переменные'!$C$78/2)*'Переменные'!$E$78*AZ10)+(('Переменные'!$C$79/2)*'Переменные'!$E$79*AZ10)+('Переменные'!$C$80*'Переменные'!$D$80)+(('Переменные'!$C$81/2)*'Переменные'!$E$81*AZ10)+('Переменные'!$C$82*'Переменные'!$D$82)+(('Переменные'!$C$83/2)*'Переменные'!$E$83*AZ10))*0.302</f>
        <v>752191.4</v>
      </c>
      <c r="BA76" s="112">
        <f>((('Переменные'!$C$62/2)*'Переменные'!$E$62*BA10)+(('Переменные'!$C$63/2)*'Переменные'!$E$63*BA10)+(('Переменные'!$C$64/2)*'Переменные'!$E$64*BA10)+(('Переменные'!$C$65/2)*'Переменные'!$E$65*BA10)+(('Переменные'!$C$66/2)*'Переменные'!$E$66*BA10)+(('Переменные'!$C$67/2)*'Переменные'!$E$67*BA10)+('Переменные'!$C$55*'Переменные'!$D$55)+('Переменные'!$C$56*'Переменные'!$D$56)+('Переменные'!$C$57*'Переменные'!$D$57)+(('Переменные'!$C$58/2)*'Переменные'!$E$58*BA10)+(('Переменные'!$C$58/2)*'Переменные'!$E$58*BA10)+('Переменные'!$C$59*'Переменные'!$D$59)+('Переменные'!$C$60*'Переменные'!$D$60)+('Переменные'!$C$61*'Переменные'!$D$61)+(('Переменные'!$C$68/2)*'Переменные'!$E$68*BA10)+(('Переменные'!$C$69/2)*'Переменные'!$E$69*BA10)+(('Переменные'!$C$70/2)*'Переменные'!$E$70*BA10)+('Переменные'!$C$75*'Переменные'!$D$75)+('Переменные'!$C$76*'Переменные'!$D$76)+(('Переменные'!$C$77/2)*'Переменные'!$E$77*BA10)+(('Переменные'!$C$78/2)*'Переменные'!$E$78*BA10)+(('Переменные'!$C$79/2)*'Переменные'!$E$79*BA10)+('Переменные'!$C$80*'Переменные'!$D$80)+(('Переменные'!$C$81/2)*'Переменные'!$E$81*BA10)+('Переменные'!$C$82*'Переменные'!$D$82)+(('Переменные'!$C$83/2)*'Переменные'!$E$83*BA10))*0.302</f>
        <v>734162</v>
      </c>
      <c r="BB76" s="112">
        <f>((('Переменные'!$C$62/2)*'Переменные'!$E$62*BB10)+(('Переменные'!$C$63/2)*'Переменные'!$E$63*BB10)+(('Переменные'!$C$64/2)*'Переменные'!$E$64*BB10)+(('Переменные'!$C$65/2)*'Переменные'!$E$65*BB10)+(('Переменные'!$C$66/2)*'Переменные'!$E$66*BB10)+(('Переменные'!$C$67/2)*'Переменные'!$E$67*BB10)+('Переменные'!$C$55*'Переменные'!$D$55)+('Переменные'!$C$56*'Переменные'!$D$56)+('Переменные'!$C$57*'Переменные'!$D$57)+(('Переменные'!$C$58/2)*'Переменные'!$E$58*BB10)+(('Переменные'!$C$58/2)*'Переменные'!$E$58*BB10)+('Переменные'!$C$59*'Переменные'!$D$59)+('Переменные'!$C$60*'Переменные'!$D$60)+('Переменные'!$C$61*'Переменные'!$D$61)+(('Переменные'!$C$68/2)*'Переменные'!$E$68*BB10)+(('Переменные'!$C$69/2)*'Переменные'!$E$69*BB10)+(('Переменные'!$C$70/2)*'Переменные'!$E$70*BB10)+('Переменные'!$C$75*'Переменные'!$D$75)+('Переменные'!$C$76*'Переменные'!$D$76)+(('Переменные'!$C$77/2)*'Переменные'!$E$77*BB10)+(('Переменные'!$C$78/2)*'Переменные'!$E$78*BB10)+(('Переменные'!$C$79/2)*'Переменные'!$E$79*BB10)+('Переменные'!$C$80*'Переменные'!$D$80)+(('Переменные'!$C$81/2)*'Переменные'!$E$81*BB10)+('Переменные'!$C$82*'Переменные'!$D$82)+(('Переменные'!$C$83/2)*'Переменные'!$E$83*BB10))*0.302</f>
        <v>752191.4</v>
      </c>
      <c r="BC76" s="97">
        <f t="shared" si="88"/>
        <v>8900091</v>
      </c>
      <c r="BD76" s="112">
        <f>((('Переменные'!$C$62/2)*'Переменные'!$E$62*BD10)+(('Переменные'!$C$63/2)*'Переменные'!$E$63*BD10)+(('Переменные'!$C$64/2)*'Переменные'!$E$64*BD10)+(('Переменные'!$C$65/2)*'Переменные'!$E$65*BD10)+(('Переменные'!$C$66/2)*'Переменные'!$E$66*BD10)+(('Переменные'!$C$67/2)*'Переменные'!$E$67*BD10)+('Переменные'!$C$55*'Переменные'!$D$55)+('Переменные'!$C$56*'Переменные'!$D$56)+('Переменные'!$C$57*'Переменные'!$D$57)+(('Переменные'!$C$58/2)*'Переменные'!$E$58*BD10)+(('Переменные'!$C$58/2)*'Переменные'!$E$58*BD10)+('Переменные'!$C$59*'Переменные'!$D$59)+('Переменные'!$C$60*'Переменные'!$D$60)+('Переменные'!$C$61*'Переменные'!$D$61)+(('Переменные'!$C$68/2)*'Переменные'!$E$68*BD10)+(('Переменные'!$C$69/2)*'Переменные'!$E$69*BD10)+(('Переменные'!$C$70/2)*'Переменные'!$E$70*BD10)+('Переменные'!$C$75*'Переменные'!$D$75)+('Переменные'!$C$76*'Переменные'!$D$76)+(('Переменные'!$C$77/2)*'Переменные'!$E$77*BD10)+(('Переменные'!$C$78/2)*'Переменные'!$E$78*BD10)+(('Переменные'!$C$79/2)*'Переменные'!$E$79*BD10)+('Переменные'!$C$80*'Переменные'!$D$80)+(('Переменные'!$C$81/2)*'Переменные'!$E$81*BD10)+('Переменные'!$C$82*'Переменные'!$D$82)+(('Переменные'!$C$83/2)*'Переменные'!$E$83*BD10))*0.302</f>
        <v>752191.4</v>
      </c>
      <c r="BE76" s="112">
        <f>((('Переменные'!$C$62/2)*'Переменные'!$E$62*BE10)+(('Переменные'!$C$63/2)*'Переменные'!$E$63*BE10)+(('Переменные'!$C$64/2)*'Переменные'!$E$64*BE10)+(('Переменные'!$C$65/2)*'Переменные'!$E$65*BE10)+(('Переменные'!$C$66/2)*'Переменные'!$E$66*BE10)+(('Переменные'!$C$67/2)*'Переменные'!$E$67*BE10)+('Переменные'!$C$55*'Переменные'!$D$55)+('Переменные'!$C$56*'Переменные'!$D$56)+('Переменные'!$C$57*'Переменные'!$D$57)+(('Переменные'!$C$58/2)*'Переменные'!$E$58*BE10)+(('Переменные'!$C$58/2)*'Переменные'!$E$58*BE10)+('Переменные'!$C$59*'Переменные'!$D$59)+('Переменные'!$C$60*'Переменные'!$D$60)+('Переменные'!$C$61*'Переменные'!$D$61)+(('Переменные'!$C$68/2)*'Переменные'!$E$68*BE10)+(('Переменные'!$C$69/2)*'Переменные'!$E$69*BE10)+(('Переменные'!$C$70/2)*'Переменные'!$E$70*BE10)+('Переменные'!$C$75*'Переменные'!$D$75)+('Переменные'!$C$76*'Переменные'!$D$76)+(('Переменные'!$C$77/2)*'Переменные'!$E$77*BE10)+(('Переменные'!$C$78/2)*'Переменные'!$E$78*BE10)+(('Переменные'!$C$79/2)*'Переменные'!$E$79*BE10)+('Переменные'!$C$80*'Переменные'!$D$80)+(('Переменные'!$C$81/2)*'Переменные'!$E$81*BE10)+('Переменные'!$C$82*'Переменные'!$D$82)+(('Переменные'!$C$83/2)*'Переменные'!$E$83*BE10))*0.302</f>
        <v>698103.2</v>
      </c>
      <c r="BF76" s="112">
        <f>((('Переменные'!$C$62/2)*'Переменные'!$E$62*BF10)+(('Переменные'!$C$63/2)*'Переменные'!$E$63*BF10)+(('Переменные'!$C$64/2)*'Переменные'!$E$64*BF10)+(('Переменные'!$C$65/2)*'Переменные'!$E$65*BF10)+(('Переменные'!$C$66/2)*'Переменные'!$E$66*BF10)+(('Переменные'!$C$67/2)*'Переменные'!$E$67*BF10)+('Переменные'!$C$55*'Переменные'!$D$55)+('Переменные'!$C$56*'Переменные'!$D$56)+('Переменные'!$C$57*'Переменные'!$D$57)+(('Переменные'!$C$58/2)*'Переменные'!$E$58*BF10)+(('Переменные'!$C$58/2)*'Переменные'!$E$58*BF10)+('Переменные'!$C$59*'Переменные'!$D$59)+('Переменные'!$C$60*'Переменные'!$D$60)+('Переменные'!$C$61*'Переменные'!$D$61)+(('Переменные'!$C$68/2)*'Переменные'!$E$68*BF10)+(('Переменные'!$C$69/2)*'Переменные'!$E$69*BF10)+(('Переменные'!$C$70/2)*'Переменные'!$E$70*BF10)+('Переменные'!$C$75*'Переменные'!$D$75)+('Переменные'!$C$76*'Переменные'!$D$76)+(('Переменные'!$C$77/2)*'Переменные'!$E$77*BF10)+(('Переменные'!$C$78/2)*'Переменные'!$E$78*BF10)+(('Переменные'!$C$79/2)*'Переменные'!$E$79*BF10)+('Переменные'!$C$80*'Переменные'!$D$80)+(('Переменные'!$C$81/2)*'Переменные'!$E$81*BF10)+('Переменные'!$C$82*'Переменные'!$D$82)+(('Переменные'!$C$83/2)*'Переменные'!$E$83*BF10))*0.302</f>
        <v>752191.4</v>
      </c>
      <c r="BG76" s="112">
        <f>((('Переменные'!$C$62/2)*'Переменные'!$E$62*BG10)+(('Переменные'!$C$63/2)*'Переменные'!$E$63*BG10)+(('Переменные'!$C$64/2)*'Переменные'!$E$64*BG10)+(('Переменные'!$C$65/2)*'Переменные'!$E$65*BG10)+(('Переменные'!$C$66/2)*'Переменные'!$E$66*BG10)+(('Переменные'!$C$67/2)*'Переменные'!$E$67*BG10)+('Переменные'!$C$55*'Переменные'!$D$55)+('Переменные'!$C$56*'Переменные'!$D$56)+('Переменные'!$C$57*'Переменные'!$D$57)+(('Переменные'!$C$58/2)*'Переменные'!$E$58*BG10)+(('Переменные'!$C$58/2)*'Переменные'!$E$58*BG10)+('Переменные'!$C$59*'Переменные'!$D$59)+('Переменные'!$C$60*'Переменные'!$D$60)+('Переменные'!$C$61*'Переменные'!$D$61)+(('Переменные'!$C$68/2)*'Переменные'!$E$68*BG10)+(('Переменные'!$C$69/2)*'Переменные'!$E$69*BG10)+(('Переменные'!$C$70/2)*'Переменные'!$E$70*BG10)+('Переменные'!$C$75*'Переменные'!$D$75)+('Переменные'!$C$76*'Переменные'!$D$76)+(('Переменные'!$C$77/2)*'Переменные'!$E$77*BG10)+(('Переменные'!$C$78/2)*'Переменные'!$E$78*BG10)+(('Переменные'!$C$79/2)*'Переменные'!$E$79*BG10)+('Переменные'!$C$80*'Переменные'!$D$80)+(('Переменные'!$C$81/2)*'Переменные'!$E$81*BG10)+('Переменные'!$C$82*'Переменные'!$D$82)+(('Переменные'!$C$83/2)*'Переменные'!$E$83*BG10))*0.302</f>
        <v>734162</v>
      </c>
      <c r="BH76" s="112">
        <f>((('Переменные'!$C$62/2)*'Переменные'!$E$62*BH10)+(('Переменные'!$C$63/2)*'Переменные'!$E$63*BH10)+(('Переменные'!$C$64/2)*'Переменные'!$E$64*BH10)+(('Переменные'!$C$65/2)*'Переменные'!$E$65*BH10)+(('Переменные'!$C$66/2)*'Переменные'!$E$66*BH10)+(('Переменные'!$C$67/2)*'Переменные'!$E$67*BH10)+('Переменные'!$C$55*'Переменные'!$D$55)+('Переменные'!$C$56*'Переменные'!$D$56)+('Переменные'!$C$57*'Переменные'!$D$57)+(('Переменные'!$C$58/2)*'Переменные'!$E$58*BH10)+(('Переменные'!$C$58/2)*'Переменные'!$E$58*BH10)+('Переменные'!$C$59*'Переменные'!$D$59)+('Переменные'!$C$60*'Переменные'!$D$60)+('Переменные'!$C$61*'Переменные'!$D$61)+(('Переменные'!$C$68/2)*'Переменные'!$E$68*BH10)+(('Переменные'!$C$69/2)*'Переменные'!$E$69*BH10)+(('Переменные'!$C$70/2)*'Переменные'!$E$70*BH10)+('Переменные'!$C$75*'Переменные'!$D$75)+('Переменные'!$C$76*'Переменные'!$D$76)+(('Переменные'!$C$77/2)*'Переменные'!$E$77*BH10)+(('Переменные'!$C$78/2)*'Переменные'!$E$78*BH10)+(('Переменные'!$C$79/2)*'Переменные'!$E$79*BH10)+('Переменные'!$C$80*'Переменные'!$D$80)+(('Переменные'!$C$81/2)*'Переменные'!$E$81*BH10)+('Переменные'!$C$82*'Переменные'!$D$82)+(('Переменные'!$C$83/2)*'Переменные'!$E$83*BH10))*0.302</f>
        <v>752191.4</v>
      </c>
      <c r="BI76" s="112">
        <f>((('Переменные'!$C$62/2)*'Переменные'!$E$62*BI10)+(('Переменные'!$C$63/2)*'Переменные'!$E$63*BI10)+(('Переменные'!$C$64/2)*'Переменные'!$E$64*BI10)+(('Переменные'!$C$65/2)*'Переменные'!$E$65*BI10)+(('Переменные'!$C$66/2)*'Переменные'!$E$66*BI10)+(('Переменные'!$C$67/2)*'Переменные'!$E$67*BI10)+('Переменные'!$C$55*'Переменные'!$D$55)+('Переменные'!$C$56*'Переменные'!$D$56)+('Переменные'!$C$57*'Переменные'!$D$57)+(('Переменные'!$C$58/2)*'Переменные'!$E$58*BI10)+(('Переменные'!$C$58/2)*'Переменные'!$E$58*BI10)+('Переменные'!$C$59*'Переменные'!$D$59)+('Переменные'!$C$60*'Переменные'!$D$60)+('Переменные'!$C$61*'Переменные'!$D$61)+(('Переменные'!$C$68/2)*'Переменные'!$E$68*BI10)+(('Переменные'!$C$69/2)*'Переменные'!$E$69*BI10)+(('Переменные'!$C$70/2)*'Переменные'!$E$70*BI10)+('Переменные'!$C$75*'Переменные'!$D$75)+('Переменные'!$C$76*'Переменные'!$D$76)+(('Переменные'!$C$77/2)*'Переменные'!$E$77*BI10)+(('Переменные'!$C$78/2)*'Переменные'!$E$78*BI10)+(('Переменные'!$C$79/2)*'Переменные'!$E$79*BI10)+('Переменные'!$C$80*'Переменные'!$D$80)+(('Переменные'!$C$81/2)*'Переменные'!$E$81*BI10)+('Переменные'!$C$82*'Переменные'!$D$82)+(('Переменные'!$C$83/2)*'Переменные'!$E$83*BI10))*0.302</f>
        <v>734162</v>
      </c>
      <c r="BJ76" s="112">
        <f>((('Переменные'!$C$62/2)*'Переменные'!$E$62*BJ10)+(('Переменные'!$C$63/2)*'Переменные'!$E$63*BJ10)+(('Переменные'!$C$64/2)*'Переменные'!$E$64*BJ10)+(('Переменные'!$C$65/2)*'Переменные'!$E$65*BJ10)+(('Переменные'!$C$66/2)*'Переменные'!$E$66*BJ10)+(('Переменные'!$C$67/2)*'Переменные'!$E$67*BJ10)+('Переменные'!$C$55*'Переменные'!$D$55)+('Переменные'!$C$56*'Переменные'!$D$56)+('Переменные'!$C$57*'Переменные'!$D$57)+(('Переменные'!$C$58/2)*'Переменные'!$E$58*BJ10)+(('Переменные'!$C$58/2)*'Переменные'!$E$58*BJ10)+('Переменные'!$C$59*'Переменные'!$D$59)+('Переменные'!$C$60*'Переменные'!$D$60)+('Переменные'!$C$61*'Переменные'!$D$61)+(('Переменные'!$C$68/2)*'Переменные'!$E$68*BJ10)+(('Переменные'!$C$69/2)*'Переменные'!$E$69*BJ10)+(('Переменные'!$C$70/2)*'Переменные'!$E$70*BJ10)+('Переменные'!$C$75*'Переменные'!$D$75)+('Переменные'!$C$76*'Переменные'!$D$76)+(('Переменные'!$C$77/2)*'Переменные'!$E$77*BJ10)+(('Переменные'!$C$78/2)*'Переменные'!$E$78*BJ10)+(('Переменные'!$C$79/2)*'Переменные'!$E$79*BJ10)+('Переменные'!$C$80*'Переменные'!$D$80)+(('Переменные'!$C$81/2)*'Переменные'!$E$81*BJ10)+('Переменные'!$C$82*'Переменные'!$D$82)+(('Переменные'!$C$83/2)*'Переменные'!$E$83*BJ10))*0.302</f>
        <v>752191.4</v>
      </c>
      <c r="BK76" s="112">
        <f>((('Переменные'!$C$62/2)*'Переменные'!$E$62*BK10)+(('Переменные'!$C$63/2)*'Переменные'!$E$63*BK10)+(('Переменные'!$C$64/2)*'Переменные'!$E$64*BK10)+(('Переменные'!$C$65/2)*'Переменные'!$E$65*BK10)+(('Переменные'!$C$66/2)*'Переменные'!$E$66*BK10)+(('Переменные'!$C$67/2)*'Переменные'!$E$67*BK10)+('Переменные'!$C$55*'Переменные'!$D$55)+('Переменные'!$C$56*'Переменные'!$D$56)+('Переменные'!$C$57*'Переменные'!$D$57)+(('Переменные'!$C$58/2)*'Переменные'!$E$58*BK10)+(('Переменные'!$C$58/2)*'Переменные'!$E$58*BK10)+('Переменные'!$C$59*'Переменные'!$D$59)+('Переменные'!$C$60*'Переменные'!$D$60)+('Переменные'!$C$61*'Переменные'!$D$61)+(('Переменные'!$C$68/2)*'Переменные'!$E$68*BK10)+(('Переменные'!$C$69/2)*'Переменные'!$E$69*BK10)+(('Переменные'!$C$70/2)*'Переменные'!$E$70*BK10)+('Переменные'!$C$75*'Переменные'!$D$75)+('Переменные'!$C$76*'Переменные'!$D$76)+(('Переменные'!$C$77/2)*'Переменные'!$E$77*BK10)+(('Переменные'!$C$78/2)*'Переменные'!$E$78*BK10)+(('Переменные'!$C$79/2)*'Переменные'!$E$79*BK10)+('Переменные'!$C$80*'Переменные'!$D$80)+(('Переменные'!$C$81/2)*'Переменные'!$E$81*BK10)+('Переменные'!$C$82*'Переменные'!$D$82)+(('Переменные'!$C$83/2)*'Переменные'!$E$83*BK10))*0.302</f>
        <v>752191.4</v>
      </c>
      <c r="BL76" s="112">
        <f>((('Переменные'!$C$62/2)*'Переменные'!$E$62*BL10)+(('Переменные'!$C$63/2)*'Переменные'!$E$63*BL10)+(('Переменные'!$C$64/2)*'Переменные'!$E$64*BL10)+(('Переменные'!$C$65/2)*'Переменные'!$E$65*BL10)+(('Переменные'!$C$66/2)*'Переменные'!$E$66*BL10)+(('Переменные'!$C$67/2)*'Переменные'!$E$67*BL10)+('Переменные'!$C$55*'Переменные'!$D$55)+('Переменные'!$C$56*'Переменные'!$D$56)+('Переменные'!$C$57*'Переменные'!$D$57)+(('Переменные'!$C$58/2)*'Переменные'!$E$58*BL10)+(('Переменные'!$C$58/2)*'Переменные'!$E$58*BL10)+('Переменные'!$C$59*'Переменные'!$D$59)+('Переменные'!$C$60*'Переменные'!$D$60)+('Переменные'!$C$61*'Переменные'!$D$61)+(('Переменные'!$C$68/2)*'Переменные'!$E$68*BL10)+(('Переменные'!$C$69/2)*'Переменные'!$E$69*BL10)+(('Переменные'!$C$70/2)*'Переменные'!$E$70*BL10)+('Переменные'!$C$75*'Переменные'!$D$75)+('Переменные'!$C$76*'Переменные'!$D$76)+(('Переменные'!$C$77/2)*'Переменные'!$E$77*BL10)+(('Переменные'!$C$78/2)*'Переменные'!$E$78*BL10)+(('Переменные'!$C$79/2)*'Переменные'!$E$79*BL10)+('Переменные'!$C$80*'Переменные'!$D$80)+(('Переменные'!$C$81/2)*'Переменные'!$E$81*BL10)+('Переменные'!$C$82*'Переменные'!$D$82)+(('Переменные'!$C$83/2)*'Переменные'!$E$83*BL10))*0.302</f>
        <v>734162</v>
      </c>
      <c r="BM76" s="112">
        <f>((('Переменные'!$C$62/2)*'Переменные'!$E$62*BM10)+(('Переменные'!$C$63/2)*'Переменные'!$E$63*BM10)+(('Переменные'!$C$64/2)*'Переменные'!$E$64*BM10)+(('Переменные'!$C$65/2)*'Переменные'!$E$65*BM10)+(('Переменные'!$C$66/2)*'Переменные'!$E$66*BM10)+(('Переменные'!$C$67/2)*'Переменные'!$E$67*BM10)+('Переменные'!$C$55*'Переменные'!$D$55)+('Переменные'!$C$56*'Переменные'!$D$56)+('Переменные'!$C$57*'Переменные'!$D$57)+(('Переменные'!$C$58/2)*'Переменные'!$E$58*BM10)+(('Переменные'!$C$58/2)*'Переменные'!$E$58*BM10)+('Переменные'!$C$59*'Переменные'!$D$59)+('Переменные'!$C$60*'Переменные'!$D$60)+('Переменные'!$C$61*'Переменные'!$D$61)+(('Переменные'!$C$68/2)*'Переменные'!$E$68*BM10)+(('Переменные'!$C$69/2)*'Переменные'!$E$69*BM10)+(('Переменные'!$C$70/2)*'Переменные'!$E$70*BM10)+('Переменные'!$C$75*'Переменные'!$D$75)+('Переменные'!$C$76*'Переменные'!$D$76)+(('Переменные'!$C$77/2)*'Переменные'!$E$77*BM10)+(('Переменные'!$C$78/2)*'Переменные'!$E$78*BM10)+(('Переменные'!$C$79/2)*'Переменные'!$E$79*BM10)+('Переменные'!$C$80*'Переменные'!$D$80)+(('Переменные'!$C$81/2)*'Переменные'!$E$81*BM10)+('Переменные'!$C$82*'Переменные'!$D$82)+(('Переменные'!$C$83/2)*'Переменные'!$E$83*BM10))*0.302</f>
        <v>752191.4</v>
      </c>
      <c r="BN76" s="112">
        <f>((('Переменные'!$C$62/2)*'Переменные'!$E$62*BN10)+(('Переменные'!$C$63/2)*'Переменные'!$E$63*BN10)+(('Переменные'!$C$64/2)*'Переменные'!$E$64*BN10)+(('Переменные'!$C$65/2)*'Переменные'!$E$65*BN10)+(('Переменные'!$C$66/2)*'Переменные'!$E$66*BN10)+(('Переменные'!$C$67/2)*'Переменные'!$E$67*BN10)+('Переменные'!$C$55*'Переменные'!$D$55)+('Переменные'!$C$56*'Переменные'!$D$56)+('Переменные'!$C$57*'Переменные'!$D$57)+(('Переменные'!$C$58/2)*'Переменные'!$E$58*BN10)+(('Переменные'!$C$58/2)*'Переменные'!$E$58*BN10)+('Переменные'!$C$59*'Переменные'!$D$59)+('Переменные'!$C$60*'Переменные'!$D$60)+('Переменные'!$C$61*'Переменные'!$D$61)+(('Переменные'!$C$68/2)*'Переменные'!$E$68*BN10)+(('Переменные'!$C$69/2)*'Переменные'!$E$69*BN10)+(('Переменные'!$C$70/2)*'Переменные'!$E$70*BN10)+('Переменные'!$C$75*'Переменные'!$D$75)+('Переменные'!$C$76*'Переменные'!$D$76)+(('Переменные'!$C$77/2)*'Переменные'!$E$77*BN10)+(('Переменные'!$C$78/2)*'Переменные'!$E$78*BN10)+(('Переменные'!$C$79/2)*'Переменные'!$E$79*BN10)+('Переменные'!$C$80*'Переменные'!$D$80)+(('Переменные'!$C$81/2)*'Переменные'!$E$81*BN10)+('Переменные'!$C$82*'Переменные'!$D$82)+(('Переменные'!$C$83/2)*'Переменные'!$E$83*BN10))*0.302</f>
        <v>734162</v>
      </c>
      <c r="BO76" s="112">
        <f>((('Переменные'!$C$62/2)*'Переменные'!$E$62*BO10)+(('Переменные'!$C$63/2)*'Переменные'!$E$63*BO10)+(('Переменные'!$C$64/2)*'Переменные'!$E$64*BO10)+(('Переменные'!$C$65/2)*'Переменные'!$E$65*BO10)+(('Переменные'!$C$66/2)*'Переменные'!$E$66*BO10)+(('Переменные'!$C$67/2)*'Переменные'!$E$67*BO10)+('Переменные'!$C$55*'Переменные'!$D$55)+('Переменные'!$C$56*'Переменные'!$D$56)+('Переменные'!$C$57*'Переменные'!$D$57)+(('Переменные'!$C$58/2)*'Переменные'!$E$58*BO10)+(('Переменные'!$C$58/2)*'Переменные'!$E$58*BO10)+('Переменные'!$C$59*'Переменные'!$D$59)+('Переменные'!$C$60*'Переменные'!$D$60)+('Переменные'!$C$61*'Переменные'!$D$61)+(('Переменные'!$C$68/2)*'Переменные'!$E$68*BO10)+(('Переменные'!$C$69/2)*'Переменные'!$E$69*BO10)+(('Переменные'!$C$70/2)*'Переменные'!$E$70*BO10)+('Переменные'!$C$75*'Переменные'!$D$75)+('Переменные'!$C$76*'Переменные'!$D$76)+(('Переменные'!$C$77/2)*'Переменные'!$E$77*BO10)+(('Переменные'!$C$78/2)*'Переменные'!$E$78*BO10)+(('Переменные'!$C$79/2)*'Переменные'!$E$79*BO10)+('Переменные'!$C$80*'Переменные'!$D$80)+(('Переменные'!$C$81/2)*'Переменные'!$E$81*BO10)+('Переменные'!$C$82*'Переменные'!$D$82)+(('Переменные'!$C$83/2)*'Переменные'!$E$83*BO10))*0.302</f>
        <v>752191.4</v>
      </c>
      <c r="BP76" s="97">
        <f t="shared" si="89"/>
        <v>8900091</v>
      </c>
      <c r="BQ76" s="112">
        <f>((('Переменные'!$C$62/2)*'Переменные'!$E$62*BQ10)+(('Переменные'!$C$63/2)*'Переменные'!$E$63*BQ10)+(('Переменные'!$C$64/2)*'Переменные'!$E$64*BQ10)+(('Переменные'!$C$65/2)*'Переменные'!$E$65*BQ10)+(('Переменные'!$C$66/2)*'Переменные'!$E$66*BQ10)+(('Переменные'!$C$67/2)*'Переменные'!$E$67*BQ10)+('Переменные'!$C$55*'Переменные'!$D$55)+('Переменные'!$C$56*'Переменные'!$D$56)+('Переменные'!$C$57*'Переменные'!$D$57)+(('Переменные'!$C$58/2)*'Переменные'!$E$58*BQ10)+(('Переменные'!$C$58/2)*'Переменные'!$E$58*BQ10)+('Переменные'!$C$59*'Переменные'!$D$59)+('Переменные'!$C$60*'Переменные'!$D$60)+('Переменные'!$C$61*'Переменные'!$D$61)+(('Переменные'!$C$68/2)*'Переменные'!$E$68*BQ10)+(('Переменные'!$C$69/2)*'Переменные'!$E$69*BQ10)+(('Переменные'!$C$70/2)*'Переменные'!$E$70*BQ10)+('Переменные'!$C$75*'Переменные'!$D$75)+('Переменные'!$C$76*'Переменные'!$D$76)+(('Переменные'!$C$77/2)*'Переменные'!$E$77*BQ10)+(('Переменные'!$C$78/2)*'Переменные'!$E$78*BQ10)+(('Переменные'!$C$79/2)*'Переменные'!$E$79*BQ10)+('Переменные'!$C$80*'Переменные'!$D$80)+(('Переменные'!$C$81/2)*'Переменные'!$E$81*BQ10)+('Переменные'!$C$82*'Переменные'!$D$82)+(('Переменные'!$C$83/2)*'Переменные'!$E$83*BQ10))*0.302</f>
        <v>752191.4</v>
      </c>
      <c r="BR76" s="112">
        <f>((('Переменные'!$C$62/2)*'Переменные'!$E$62*BR10)+(('Переменные'!$C$63/2)*'Переменные'!$E$63*BR10)+(('Переменные'!$C$64/2)*'Переменные'!$E$64*BR10)+(('Переменные'!$C$65/2)*'Переменные'!$E$65*BR10)+(('Переменные'!$C$66/2)*'Переменные'!$E$66*BR10)+(('Переменные'!$C$67/2)*'Переменные'!$E$67*BR10)+('Переменные'!$C$55*'Переменные'!$D$55)+('Переменные'!$C$56*'Переменные'!$D$56)+('Переменные'!$C$57*'Переменные'!$D$57)+(('Переменные'!$C$58/2)*'Переменные'!$E$58*BR10)+(('Переменные'!$C$58/2)*'Переменные'!$E$58*BR10)+('Переменные'!$C$59*'Переменные'!$D$59)+('Переменные'!$C$60*'Переменные'!$D$60)+('Переменные'!$C$61*'Переменные'!$D$61)+(('Переменные'!$C$68/2)*'Переменные'!$E$68*BR10)+(('Переменные'!$C$69/2)*'Переменные'!$E$69*BR10)+(('Переменные'!$C$70/2)*'Переменные'!$E$70*BR10)+('Переменные'!$C$75*'Переменные'!$D$75)+('Переменные'!$C$76*'Переменные'!$D$76)+(('Переменные'!$C$77/2)*'Переменные'!$E$77*BR10)+(('Переменные'!$C$78/2)*'Переменные'!$E$78*BR10)+(('Переменные'!$C$79/2)*'Переменные'!$E$79*BR10)+('Переменные'!$C$80*'Переменные'!$D$80)+(('Переменные'!$C$81/2)*'Переменные'!$E$81*BR10)+('Переменные'!$C$82*'Переменные'!$D$82)+(('Переменные'!$C$83/2)*'Переменные'!$E$83*BR10))*0.302</f>
        <v>698103.2</v>
      </c>
      <c r="BS76" s="112">
        <f>((('Переменные'!$C$62/2)*'Переменные'!$E$62*BS10)+(('Переменные'!$C$63/2)*'Переменные'!$E$63*BS10)+(('Переменные'!$C$64/2)*'Переменные'!$E$64*BS10)+(('Переменные'!$C$65/2)*'Переменные'!$E$65*BS10)+(('Переменные'!$C$66/2)*'Переменные'!$E$66*BS10)+(('Переменные'!$C$67/2)*'Переменные'!$E$67*BS10)+('Переменные'!$C$55*'Переменные'!$D$55)+('Переменные'!$C$56*'Переменные'!$D$56)+('Переменные'!$C$57*'Переменные'!$D$57)+(('Переменные'!$C$58/2)*'Переменные'!$E$58*BS10)+(('Переменные'!$C$58/2)*'Переменные'!$E$58*BS10)+('Переменные'!$C$59*'Переменные'!$D$59)+('Переменные'!$C$60*'Переменные'!$D$60)+('Переменные'!$C$61*'Переменные'!$D$61)+(('Переменные'!$C$68/2)*'Переменные'!$E$68*BS10)+(('Переменные'!$C$69/2)*'Переменные'!$E$69*BS10)+(('Переменные'!$C$70/2)*'Переменные'!$E$70*BS10)+('Переменные'!$C$75*'Переменные'!$D$75)+('Переменные'!$C$76*'Переменные'!$D$76)+(('Переменные'!$C$77/2)*'Переменные'!$E$77*BS10)+(('Переменные'!$C$78/2)*'Переменные'!$E$78*BS10)+(('Переменные'!$C$79/2)*'Переменные'!$E$79*BS10)+('Переменные'!$C$80*'Переменные'!$D$80)+(('Переменные'!$C$81/2)*'Переменные'!$E$81*BS10)+('Переменные'!$C$82*'Переменные'!$D$82)+(('Переменные'!$C$83/2)*'Переменные'!$E$83*BS10))*0.302</f>
        <v>752191.4</v>
      </c>
      <c r="BT76" s="112">
        <f>((('Переменные'!$C$62/2)*'Переменные'!$E$62*BT10)+(('Переменные'!$C$63/2)*'Переменные'!$E$63*BT10)+(('Переменные'!$C$64/2)*'Переменные'!$E$64*BT10)+(('Переменные'!$C$65/2)*'Переменные'!$E$65*BT10)+(('Переменные'!$C$66/2)*'Переменные'!$E$66*BT10)+(('Переменные'!$C$67/2)*'Переменные'!$E$67*BT10)+('Переменные'!$C$55*'Переменные'!$D$55)+('Переменные'!$C$56*'Переменные'!$D$56)+('Переменные'!$C$57*'Переменные'!$D$57)+(('Переменные'!$C$58/2)*'Переменные'!$E$58*BT10)+(('Переменные'!$C$58/2)*'Переменные'!$E$58*BT10)+('Переменные'!$C$59*'Переменные'!$D$59)+('Переменные'!$C$60*'Переменные'!$D$60)+('Переменные'!$C$61*'Переменные'!$D$61)+(('Переменные'!$C$68/2)*'Переменные'!$E$68*BT10)+(('Переменные'!$C$69/2)*'Переменные'!$E$69*BT10)+(('Переменные'!$C$70/2)*'Переменные'!$E$70*BT10)+('Переменные'!$C$75*'Переменные'!$D$75)+('Переменные'!$C$76*'Переменные'!$D$76)+(('Переменные'!$C$77/2)*'Переменные'!$E$77*BT10)+(('Переменные'!$C$78/2)*'Переменные'!$E$78*BT10)+(('Переменные'!$C$79/2)*'Переменные'!$E$79*BT10)+('Переменные'!$C$80*'Переменные'!$D$80)+(('Переменные'!$C$81/2)*'Переменные'!$E$81*BT10)+('Переменные'!$C$82*'Переменные'!$D$82)+(('Переменные'!$C$83/2)*'Переменные'!$E$83*BT10))*0.302</f>
        <v>734162</v>
      </c>
      <c r="BU76" s="112">
        <f>((('Переменные'!$C$62/2)*'Переменные'!$E$62*BU10)+(('Переменные'!$C$63/2)*'Переменные'!$E$63*BU10)+(('Переменные'!$C$64/2)*'Переменные'!$E$64*BU10)+(('Переменные'!$C$65/2)*'Переменные'!$E$65*BU10)+(('Переменные'!$C$66/2)*'Переменные'!$E$66*BU10)+(('Переменные'!$C$67/2)*'Переменные'!$E$67*BU10)+('Переменные'!$C$55*'Переменные'!$D$55)+('Переменные'!$C$56*'Переменные'!$D$56)+('Переменные'!$C$57*'Переменные'!$D$57)+(('Переменные'!$C$58/2)*'Переменные'!$E$58*BU10)+(('Переменные'!$C$58/2)*'Переменные'!$E$58*BU10)+('Переменные'!$C$59*'Переменные'!$D$59)+('Переменные'!$C$60*'Переменные'!$D$60)+('Переменные'!$C$61*'Переменные'!$D$61)+(('Переменные'!$C$68/2)*'Переменные'!$E$68*BU10)+(('Переменные'!$C$69/2)*'Переменные'!$E$69*BU10)+(('Переменные'!$C$70/2)*'Переменные'!$E$70*BU10)+('Переменные'!$C$75*'Переменные'!$D$75)+('Переменные'!$C$76*'Переменные'!$D$76)+(('Переменные'!$C$77/2)*'Переменные'!$E$77*BU10)+(('Переменные'!$C$78/2)*'Переменные'!$E$78*BU10)+(('Переменные'!$C$79/2)*'Переменные'!$E$79*BU10)+('Переменные'!$C$80*'Переменные'!$D$80)+(('Переменные'!$C$81/2)*'Переменные'!$E$81*BU10)+('Переменные'!$C$82*'Переменные'!$D$82)+(('Переменные'!$C$83/2)*'Переменные'!$E$83*BU10))*0.302</f>
        <v>752191.4</v>
      </c>
      <c r="BV76" s="112">
        <f>((('Переменные'!$C$62/2)*'Переменные'!$E$62*BV10)+(('Переменные'!$C$63/2)*'Переменные'!$E$63*BV10)+(('Переменные'!$C$64/2)*'Переменные'!$E$64*BV10)+(('Переменные'!$C$65/2)*'Переменные'!$E$65*BV10)+(('Переменные'!$C$66/2)*'Переменные'!$E$66*BV10)+(('Переменные'!$C$67/2)*'Переменные'!$E$67*BV10)+('Переменные'!$C$55*'Переменные'!$D$55)+('Переменные'!$C$56*'Переменные'!$D$56)+('Переменные'!$C$57*'Переменные'!$D$57)+(('Переменные'!$C$58/2)*'Переменные'!$E$58*BV10)+(('Переменные'!$C$58/2)*'Переменные'!$E$58*BV10)+('Переменные'!$C$59*'Переменные'!$D$59)+('Переменные'!$C$60*'Переменные'!$D$60)+('Переменные'!$C$61*'Переменные'!$D$61)+(('Переменные'!$C$68/2)*'Переменные'!$E$68*BV10)+(('Переменные'!$C$69/2)*'Переменные'!$E$69*BV10)+(('Переменные'!$C$70/2)*'Переменные'!$E$70*BV10)+('Переменные'!$C$75*'Переменные'!$D$75)+('Переменные'!$C$76*'Переменные'!$D$76)+(('Переменные'!$C$77/2)*'Переменные'!$E$77*BV10)+(('Переменные'!$C$78/2)*'Переменные'!$E$78*BV10)+(('Переменные'!$C$79/2)*'Переменные'!$E$79*BV10)+('Переменные'!$C$80*'Переменные'!$D$80)+(('Переменные'!$C$81/2)*'Переменные'!$E$81*BV10)+('Переменные'!$C$82*'Переменные'!$D$82)+(('Переменные'!$C$83/2)*'Переменные'!$E$83*BV10))*0.302</f>
        <v>734162</v>
      </c>
      <c r="BW76" s="112">
        <f>((('Переменные'!$C$62/2)*'Переменные'!$E$62*BW10)+(('Переменные'!$C$63/2)*'Переменные'!$E$63*BW10)+(('Переменные'!$C$64/2)*'Переменные'!$E$64*BW10)+(('Переменные'!$C$65/2)*'Переменные'!$E$65*BW10)+(('Переменные'!$C$66/2)*'Переменные'!$E$66*BW10)+(('Переменные'!$C$67/2)*'Переменные'!$E$67*BW10)+('Переменные'!$C$55*'Переменные'!$D$55)+('Переменные'!$C$56*'Переменные'!$D$56)+('Переменные'!$C$57*'Переменные'!$D$57)+(('Переменные'!$C$58/2)*'Переменные'!$E$58*BW10)+(('Переменные'!$C$58/2)*'Переменные'!$E$58*BW10)+('Переменные'!$C$59*'Переменные'!$D$59)+('Переменные'!$C$60*'Переменные'!$D$60)+('Переменные'!$C$61*'Переменные'!$D$61)+(('Переменные'!$C$68/2)*'Переменные'!$E$68*BW10)+(('Переменные'!$C$69/2)*'Переменные'!$E$69*BW10)+(('Переменные'!$C$70/2)*'Переменные'!$E$70*BW10)+('Переменные'!$C$75*'Переменные'!$D$75)+('Переменные'!$C$76*'Переменные'!$D$76)+(('Переменные'!$C$77/2)*'Переменные'!$E$77*BW10)+(('Переменные'!$C$78/2)*'Переменные'!$E$78*BW10)+(('Переменные'!$C$79/2)*'Переменные'!$E$79*BW10)+('Переменные'!$C$80*'Переменные'!$D$80)+(('Переменные'!$C$81/2)*'Переменные'!$E$81*BW10)+('Переменные'!$C$82*'Переменные'!$D$82)+(('Переменные'!$C$83/2)*'Переменные'!$E$83*BW10))*0.302</f>
        <v>752191.4</v>
      </c>
      <c r="BX76" s="112">
        <f>((('Переменные'!$C$62/2)*'Переменные'!$E$62*BX10)+(('Переменные'!$C$63/2)*'Переменные'!$E$63*BX10)+(('Переменные'!$C$64/2)*'Переменные'!$E$64*BX10)+(('Переменные'!$C$65/2)*'Переменные'!$E$65*BX10)+(('Переменные'!$C$66/2)*'Переменные'!$E$66*BX10)+(('Переменные'!$C$67/2)*'Переменные'!$E$67*BX10)+('Переменные'!$C$55*'Переменные'!$D$55)+('Переменные'!$C$56*'Переменные'!$D$56)+('Переменные'!$C$57*'Переменные'!$D$57)+(('Переменные'!$C$58/2)*'Переменные'!$E$58*BX10)+(('Переменные'!$C$58/2)*'Переменные'!$E$58*BX10)+('Переменные'!$C$59*'Переменные'!$D$59)+('Переменные'!$C$60*'Переменные'!$D$60)+('Переменные'!$C$61*'Переменные'!$D$61)+(('Переменные'!$C$68/2)*'Переменные'!$E$68*BX10)+(('Переменные'!$C$69/2)*'Переменные'!$E$69*BX10)+(('Переменные'!$C$70/2)*'Переменные'!$E$70*BX10)+('Переменные'!$C$75*'Переменные'!$D$75)+('Переменные'!$C$76*'Переменные'!$D$76)+(('Переменные'!$C$77/2)*'Переменные'!$E$77*BX10)+(('Переменные'!$C$78/2)*'Переменные'!$E$78*BX10)+(('Переменные'!$C$79/2)*'Переменные'!$E$79*BX10)+('Переменные'!$C$80*'Переменные'!$D$80)+(('Переменные'!$C$81/2)*'Переменные'!$E$81*BX10)+('Переменные'!$C$82*'Переменные'!$D$82)+(('Переменные'!$C$83/2)*'Переменные'!$E$83*BX10))*0.302</f>
        <v>752191.4</v>
      </c>
      <c r="BY76" s="112">
        <f>((('Переменные'!$C$62/2)*'Переменные'!$E$62*BY10)+(('Переменные'!$C$63/2)*'Переменные'!$E$63*BY10)+(('Переменные'!$C$64/2)*'Переменные'!$E$64*BY10)+(('Переменные'!$C$65/2)*'Переменные'!$E$65*BY10)+(('Переменные'!$C$66/2)*'Переменные'!$E$66*BY10)+(('Переменные'!$C$67/2)*'Переменные'!$E$67*BY10)+('Переменные'!$C$55*'Переменные'!$D$55)+('Переменные'!$C$56*'Переменные'!$D$56)+('Переменные'!$C$57*'Переменные'!$D$57)+(('Переменные'!$C$58/2)*'Переменные'!$E$58*BY10)+(('Переменные'!$C$58/2)*'Переменные'!$E$58*BY10)+('Переменные'!$C$59*'Переменные'!$D$59)+('Переменные'!$C$60*'Переменные'!$D$60)+('Переменные'!$C$61*'Переменные'!$D$61)+(('Переменные'!$C$68/2)*'Переменные'!$E$68*BY10)+(('Переменные'!$C$69/2)*'Переменные'!$E$69*BY10)+(('Переменные'!$C$70/2)*'Переменные'!$E$70*BY10)+('Переменные'!$C$75*'Переменные'!$D$75)+('Переменные'!$C$76*'Переменные'!$D$76)+(('Переменные'!$C$77/2)*'Переменные'!$E$77*BY10)+(('Переменные'!$C$78/2)*'Переменные'!$E$78*BY10)+(('Переменные'!$C$79/2)*'Переменные'!$E$79*BY10)+('Переменные'!$C$80*'Переменные'!$D$80)+(('Переменные'!$C$81/2)*'Переменные'!$E$81*BY10)+('Переменные'!$C$82*'Переменные'!$D$82)+(('Переменные'!$C$83/2)*'Переменные'!$E$83*BY10))*0.302</f>
        <v>734162</v>
      </c>
      <c r="BZ76" s="112">
        <f>((('Переменные'!$C$62/2)*'Переменные'!$E$62*BZ10)+(('Переменные'!$C$63/2)*'Переменные'!$E$63*BZ10)+(('Переменные'!$C$64/2)*'Переменные'!$E$64*BZ10)+(('Переменные'!$C$65/2)*'Переменные'!$E$65*BZ10)+(('Переменные'!$C$66/2)*'Переменные'!$E$66*BZ10)+(('Переменные'!$C$67/2)*'Переменные'!$E$67*BZ10)+('Переменные'!$C$55*'Переменные'!$D$55)+('Переменные'!$C$56*'Переменные'!$D$56)+('Переменные'!$C$57*'Переменные'!$D$57)+(('Переменные'!$C$58/2)*'Переменные'!$E$58*BZ10)+(('Переменные'!$C$58/2)*'Переменные'!$E$58*BZ10)+('Переменные'!$C$59*'Переменные'!$D$59)+('Переменные'!$C$60*'Переменные'!$D$60)+('Переменные'!$C$61*'Переменные'!$D$61)+(('Переменные'!$C$68/2)*'Переменные'!$E$68*BZ10)+(('Переменные'!$C$69/2)*'Переменные'!$E$69*BZ10)+(('Переменные'!$C$70/2)*'Переменные'!$E$70*BZ10)+('Переменные'!$C$75*'Переменные'!$D$75)+('Переменные'!$C$76*'Переменные'!$D$76)+(('Переменные'!$C$77/2)*'Переменные'!$E$77*BZ10)+(('Переменные'!$C$78/2)*'Переменные'!$E$78*BZ10)+(('Переменные'!$C$79/2)*'Переменные'!$E$79*BZ10)+('Переменные'!$C$80*'Переменные'!$D$80)+(('Переменные'!$C$81/2)*'Переменные'!$E$81*BZ10)+('Переменные'!$C$82*'Переменные'!$D$82)+(('Переменные'!$C$83/2)*'Переменные'!$E$83*BZ10))*0.302</f>
        <v>752191.4</v>
      </c>
      <c r="CA76" s="112">
        <f>((('Переменные'!$C$62/2)*'Переменные'!$E$62*CA10)+(('Переменные'!$C$63/2)*'Переменные'!$E$63*CA10)+(('Переменные'!$C$64/2)*'Переменные'!$E$64*CA10)+(('Переменные'!$C$65/2)*'Переменные'!$E$65*CA10)+(('Переменные'!$C$66/2)*'Переменные'!$E$66*CA10)+(('Переменные'!$C$67/2)*'Переменные'!$E$67*CA10)+('Переменные'!$C$55*'Переменные'!$D$55)+('Переменные'!$C$56*'Переменные'!$D$56)+('Переменные'!$C$57*'Переменные'!$D$57)+(('Переменные'!$C$58/2)*'Переменные'!$E$58*CA10)+(('Переменные'!$C$58/2)*'Переменные'!$E$58*CA10)+('Переменные'!$C$59*'Переменные'!$D$59)+('Переменные'!$C$60*'Переменные'!$D$60)+('Переменные'!$C$61*'Переменные'!$D$61)+(('Переменные'!$C$68/2)*'Переменные'!$E$68*CA10)+(('Переменные'!$C$69/2)*'Переменные'!$E$69*CA10)+(('Переменные'!$C$70/2)*'Переменные'!$E$70*CA10)+('Переменные'!$C$75*'Переменные'!$D$75)+('Переменные'!$C$76*'Переменные'!$D$76)+(('Переменные'!$C$77/2)*'Переменные'!$E$77*CA10)+(('Переменные'!$C$78/2)*'Переменные'!$E$78*CA10)+(('Переменные'!$C$79/2)*'Переменные'!$E$79*CA10)+('Переменные'!$C$80*'Переменные'!$D$80)+(('Переменные'!$C$81/2)*'Переменные'!$E$81*CA10)+('Переменные'!$C$82*'Переменные'!$D$82)+(('Переменные'!$C$83/2)*'Переменные'!$E$83*CA10))*0.302</f>
        <v>734162</v>
      </c>
      <c r="CB76" s="112">
        <f>((('Переменные'!$C$62/2)*'Переменные'!$E$62*CB10)+(('Переменные'!$C$63/2)*'Переменные'!$E$63*CB10)+(('Переменные'!$C$64/2)*'Переменные'!$E$64*CB10)+(('Переменные'!$C$65/2)*'Переменные'!$E$65*CB10)+(('Переменные'!$C$66/2)*'Переменные'!$E$66*CB10)+(('Переменные'!$C$67/2)*'Переменные'!$E$67*CB10)+('Переменные'!$C$55*'Переменные'!$D$55)+('Переменные'!$C$56*'Переменные'!$D$56)+('Переменные'!$C$57*'Переменные'!$D$57)+(('Переменные'!$C$58/2)*'Переменные'!$E$58*CB10)+(('Переменные'!$C$58/2)*'Переменные'!$E$58*CB10)+('Переменные'!$C$59*'Переменные'!$D$59)+('Переменные'!$C$60*'Переменные'!$D$60)+('Переменные'!$C$61*'Переменные'!$D$61)+(('Переменные'!$C$68/2)*'Переменные'!$E$68*CB10)+(('Переменные'!$C$69/2)*'Переменные'!$E$69*CB10)+(('Переменные'!$C$70/2)*'Переменные'!$E$70*CB10)+('Переменные'!$C$75*'Переменные'!$D$75)+('Переменные'!$C$76*'Переменные'!$D$76)+(('Переменные'!$C$77/2)*'Переменные'!$E$77*CB10)+(('Переменные'!$C$78/2)*'Переменные'!$E$78*CB10)+(('Переменные'!$C$79/2)*'Переменные'!$E$79*CB10)+('Переменные'!$C$80*'Переменные'!$D$80)+(('Переменные'!$C$81/2)*'Переменные'!$E$81*CB10)+('Переменные'!$C$82*'Переменные'!$D$82)+(('Переменные'!$C$83/2)*'Переменные'!$E$83*CB10))*0.302</f>
        <v>752191.4</v>
      </c>
      <c r="CC76" s="97">
        <f t="shared" si="90"/>
        <v>8900091</v>
      </c>
      <c r="CD76" s="112">
        <f>((('Переменные'!$C$62/2)*'Переменные'!$E$62*CD10)+(('Переменные'!$C$63/2)*'Переменные'!$E$63*CD10)+(('Переменные'!$C$64/2)*'Переменные'!$E$64*CD10)+(('Переменные'!$C$65/2)*'Переменные'!$E$65*CD10)+(('Переменные'!$C$66/2)*'Переменные'!$E$66*CD10)+(('Переменные'!$C$67/2)*'Переменные'!$E$67*CD10)+('Переменные'!$C$55*'Переменные'!$D$55)+('Переменные'!$C$56*'Переменные'!$D$56)+('Переменные'!$C$57*'Переменные'!$D$57)+(('Переменные'!$C$58/2)*'Переменные'!$E$58*CD10)+(('Переменные'!$C$58/2)*'Переменные'!$E$58*CD10)+('Переменные'!$C$59*'Переменные'!$D$59)+('Переменные'!$C$60*'Переменные'!$D$60)+('Переменные'!$C$61*'Переменные'!$D$61)+(('Переменные'!$C$68/2)*'Переменные'!$E$68*CD10)+(('Переменные'!$C$69/2)*'Переменные'!$E$69*CD10)+(('Переменные'!$C$70/2)*'Переменные'!$E$70*CD10)+('Переменные'!$C$75*'Переменные'!$D$75)+('Переменные'!$C$76*'Переменные'!$D$76)+(('Переменные'!$C$77/2)*'Переменные'!$E$77*CD10)+(('Переменные'!$C$78/2)*'Переменные'!$E$78*CD10)+(('Переменные'!$C$79/2)*'Переменные'!$E$79*CD10)+('Переменные'!$C$80*'Переменные'!$D$80)+(('Переменные'!$C$81/2)*'Переменные'!$E$81*CD10)+('Переменные'!$C$82*'Переменные'!$D$82)+(('Переменные'!$C$83/2)*'Переменные'!$E$83*CD10))*0.302</f>
        <v>752191.4</v>
      </c>
      <c r="CE76" s="112">
        <f>((('Переменные'!$C$62/2)*'Переменные'!$E$62*CE10)+(('Переменные'!$C$63/2)*'Переменные'!$E$63*CE10)+(('Переменные'!$C$64/2)*'Переменные'!$E$64*CE10)+(('Переменные'!$C$65/2)*'Переменные'!$E$65*CE10)+(('Переменные'!$C$66/2)*'Переменные'!$E$66*CE10)+(('Переменные'!$C$67/2)*'Переменные'!$E$67*CE10)+('Переменные'!$C$55*'Переменные'!$D$55)+('Переменные'!$C$56*'Переменные'!$D$56)+('Переменные'!$C$57*'Переменные'!$D$57)+(('Переменные'!$C$58/2)*'Переменные'!$E$58*CE10)+(('Переменные'!$C$58/2)*'Переменные'!$E$58*CE10)+('Переменные'!$C$59*'Переменные'!$D$59)+('Переменные'!$C$60*'Переменные'!$D$60)+('Переменные'!$C$61*'Переменные'!$D$61)+(('Переменные'!$C$68/2)*'Переменные'!$E$68*CE10)+(('Переменные'!$C$69/2)*'Переменные'!$E$69*CE10)+(('Переменные'!$C$70/2)*'Переменные'!$E$70*CE10)+('Переменные'!$C$75*'Переменные'!$D$75)+('Переменные'!$C$76*'Переменные'!$D$76)+(('Переменные'!$C$77/2)*'Переменные'!$E$77*CE10)+(('Переменные'!$C$78/2)*'Переменные'!$E$78*CE10)+(('Переменные'!$C$79/2)*'Переменные'!$E$79*CE10)+('Переменные'!$C$80*'Переменные'!$D$80)+(('Переменные'!$C$81/2)*'Переменные'!$E$81*CE10)+('Переменные'!$C$82*'Переменные'!$D$82)+(('Переменные'!$C$83/2)*'Переменные'!$E$83*CE10))*0.302</f>
        <v>698103.2</v>
      </c>
      <c r="CF76" s="112">
        <f>((('Переменные'!$C$62/2)*'Переменные'!$E$62*CF10)+(('Переменные'!$C$63/2)*'Переменные'!$E$63*CF10)+(('Переменные'!$C$64/2)*'Переменные'!$E$64*CF10)+(('Переменные'!$C$65/2)*'Переменные'!$E$65*CF10)+(('Переменные'!$C$66/2)*'Переменные'!$E$66*CF10)+(('Переменные'!$C$67/2)*'Переменные'!$E$67*CF10)+('Переменные'!$C$55*'Переменные'!$D$55)+('Переменные'!$C$56*'Переменные'!$D$56)+('Переменные'!$C$57*'Переменные'!$D$57)+(('Переменные'!$C$58/2)*'Переменные'!$E$58*CF10)+(('Переменные'!$C$58/2)*'Переменные'!$E$58*CF10)+('Переменные'!$C$59*'Переменные'!$D$59)+('Переменные'!$C$60*'Переменные'!$D$60)+('Переменные'!$C$61*'Переменные'!$D$61)+(('Переменные'!$C$68/2)*'Переменные'!$E$68*CF10)+(('Переменные'!$C$69/2)*'Переменные'!$E$69*CF10)+(('Переменные'!$C$70/2)*'Переменные'!$E$70*CF10)+('Переменные'!$C$75*'Переменные'!$D$75)+('Переменные'!$C$76*'Переменные'!$D$76)+(('Переменные'!$C$77/2)*'Переменные'!$E$77*CF10)+(('Переменные'!$C$78/2)*'Переменные'!$E$78*CF10)+(('Переменные'!$C$79/2)*'Переменные'!$E$79*CF10)+('Переменные'!$C$80*'Переменные'!$D$80)+(('Переменные'!$C$81/2)*'Переменные'!$E$81*CF10)+('Переменные'!$C$82*'Переменные'!$D$82)+(('Переменные'!$C$83/2)*'Переменные'!$E$83*CF10))*0.302</f>
        <v>752191.4</v>
      </c>
      <c r="CG76" s="112">
        <f>((('Переменные'!$C$62/2)*'Переменные'!$E$62*CG10)+(('Переменные'!$C$63/2)*'Переменные'!$E$63*CG10)+(('Переменные'!$C$64/2)*'Переменные'!$E$64*CG10)+(('Переменные'!$C$65/2)*'Переменные'!$E$65*CG10)+(('Переменные'!$C$66/2)*'Переменные'!$E$66*CG10)+(('Переменные'!$C$67/2)*'Переменные'!$E$67*CG10)+('Переменные'!$C$55*'Переменные'!$D$55)+('Переменные'!$C$56*'Переменные'!$D$56)+('Переменные'!$C$57*'Переменные'!$D$57)+(('Переменные'!$C$58/2)*'Переменные'!$E$58*CG10)+(('Переменные'!$C$58/2)*'Переменные'!$E$58*CG10)+('Переменные'!$C$59*'Переменные'!$D$59)+('Переменные'!$C$60*'Переменные'!$D$60)+('Переменные'!$C$61*'Переменные'!$D$61)+(('Переменные'!$C$68/2)*'Переменные'!$E$68*CG10)+(('Переменные'!$C$69/2)*'Переменные'!$E$69*CG10)+(('Переменные'!$C$70/2)*'Переменные'!$E$70*CG10)+('Переменные'!$C$75*'Переменные'!$D$75)+('Переменные'!$C$76*'Переменные'!$D$76)+(('Переменные'!$C$77/2)*'Переменные'!$E$77*CG10)+(('Переменные'!$C$78/2)*'Переменные'!$E$78*CG10)+(('Переменные'!$C$79/2)*'Переменные'!$E$79*CG10)+('Переменные'!$C$80*'Переменные'!$D$80)+(('Переменные'!$C$81/2)*'Переменные'!$E$81*CG10)+('Переменные'!$C$82*'Переменные'!$D$82)+(('Переменные'!$C$83/2)*'Переменные'!$E$83*CG10))*0.302</f>
        <v>734162</v>
      </c>
      <c r="CH76" s="112">
        <f>((('Переменные'!$C$62/2)*'Переменные'!$E$62*CH10)+(('Переменные'!$C$63/2)*'Переменные'!$E$63*CH10)+(('Переменные'!$C$64/2)*'Переменные'!$E$64*CH10)+(('Переменные'!$C$65/2)*'Переменные'!$E$65*CH10)+(('Переменные'!$C$66/2)*'Переменные'!$E$66*CH10)+(('Переменные'!$C$67/2)*'Переменные'!$E$67*CH10)+('Переменные'!$C$55*'Переменные'!$D$55)+('Переменные'!$C$56*'Переменные'!$D$56)+('Переменные'!$C$57*'Переменные'!$D$57)+(('Переменные'!$C$58/2)*'Переменные'!$E$58*CH10)+(('Переменные'!$C$58/2)*'Переменные'!$E$58*CH10)+('Переменные'!$C$59*'Переменные'!$D$59)+('Переменные'!$C$60*'Переменные'!$D$60)+('Переменные'!$C$61*'Переменные'!$D$61)+(('Переменные'!$C$68/2)*'Переменные'!$E$68*CH10)+(('Переменные'!$C$69/2)*'Переменные'!$E$69*CH10)+(('Переменные'!$C$70/2)*'Переменные'!$E$70*CH10)+('Переменные'!$C$75*'Переменные'!$D$75)+('Переменные'!$C$76*'Переменные'!$D$76)+(('Переменные'!$C$77/2)*'Переменные'!$E$77*CH10)+(('Переменные'!$C$78/2)*'Переменные'!$E$78*CH10)+(('Переменные'!$C$79/2)*'Переменные'!$E$79*CH10)+('Переменные'!$C$80*'Переменные'!$D$80)+(('Переменные'!$C$81/2)*'Переменные'!$E$81*CH10)+('Переменные'!$C$82*'Переменные'!$D$82)+(('Переменные'!$C$83/2)*'Переменные'!$E$83*CH10))*0.302</f>
        <v>752191.4</v>
      </c>
      <c r="CI76" s="112">
        <f>((('Переменные'!$C$62/2)*'Переменные'!$E$62*CI10)+(('Переменные'!$C$63/2)*'Переменные'!$E$63*CI10)+(('Переменные'!$C$64/2)*'Переменные'!$E$64*CI10)+(('Переменные'!$C$65/2)*'Переменные'!$E$65*CI10)+(('Переменные'!$C$66/2)*'Переменные'!$E$66*CI10)+(('Переменные'!$C$67/2)*'Переменные'!$E$67*CI10)+('Переменные'!$C$55*'Переменные'!$D$55)+('Переменные'!$C$56*'Переменные'!$D$56)+('Переменные'!$C$57*'Переменные'!$D$57)+(('Переменные'!$C$58/2)*'Переменные'!$E$58*CI10)+(('Переменные'!$C$58/2)*'Переменные'!$E$58*CI10)+('Переменные'!$C$59*'Переменные'!$D$59)+('Переменные'!$C$60*'Переменные'!$D$60)+('Переменные'!$C$61*'Переменные'!$D$61)+(('Переменные'!$C$68/2)*'Переменные'!$E$68*CI10)+(('Переменные'!$C$69/2)*'Переменные'!$E$69*CI10)+(('Переменные'!$C$70/2)*'Переменные'!$E$70*CI10)+('Переменные'!$C$75*'Переменные'!$D$75)+('Переменные'!$C$76*'Переменные'!$D$76)+(('Переменные'!$C$77/2)*'Переменные'!$E$77*CI10)+(('Переменные'!$C$78/2)*'Переменные'!$E$78*CI10)+(('Переменные'!$C$79/2)*'Переменные'!$E$79*CI10)+('Переменные'!$C$80*'Переменные'!$D$80)+(('Переменные'!$C$81/2)*'Переменные'!$E$81*CI10)+('Переменные'!$C$82*'Переменные'!$D$82)+(('Переменные'!$C$83/2)*'Переменные'!$E$83*CI10))*0.302</f>
        <v>734162</v>
      </c>
      <c r="CJ76" s="112">
        <f>((('Переменные'!$C$62/2)*'Переменные'!$E$62*CJ10)+(('Переменные'!$C$63/2)*'Переменные'!$E$63*CJ10)+(('Переменные'!$C$64/2)*'Переменные'!$E$64*CJ10)+(('Переменные'!$C$65/2)*'Переменные'!$E$65*CJ10)+(('Переменные'!$C$66/2)*'Переменные'!$E$66*CJ10)+(('Переменные'!$C$67/2)*'Переменные'!$E$67*CJ10)+('Переменные'!$C$55*'Переменные'!$D$55)+('Переменные'!$C$56*'Переменные'!$D$56)+('Переменные'!$C$57*'Переменные'!$D$57)+(('Переменные'!$C$58/2)*'Переменные'!$E$58*CJ10)+(('Переменные'!$C$58/2)*'Переменные'!$E$58*CJ10)+('Переменные'!$C$59*'Переменные'!$D$59)+('Переменные'!$C$60*'Переменные'!$D$60)+('Переменные'!$C$61*'Переменные'!$D$61)+(('Переменные'!$C$68/2)*'Переменные'!$E$68*CJ10)+(('Переменные'!$C$69/2)*'Переменные'!$E$69*CJ10)+(('Переменные'!$C$70/2)*'Переменные'!$E$70*CJ10)+('Переменные'!$C$75*'Переменные'!$D$75)+('Переменные'!$C$76*'Переменные'!$D$76)+(('Переменные'!$C$77/2)*'Переменные'!$E$77*CJ10)+(('Переменные'!$C$78/2)*'Переменные'!$E$78*CJ10)+(('Переменные'!$C$79/2)*'Переменные'!$E$79*CJ10)+('Переменные'!$C$80*'Переменные'!$D$80)+(('Переменные'!$C$81/2)*'Переменные'!$E$81*CJ10)+('Переменные'!$C$82*'Переменные'!$D$82)+(('Переменные'!$C$83/2)*'Переменные'!$E$83*CJ10))*0.302</f>
        <v>752191.4</v>
      </c>
      <c r="CK76" s="112">
        <f>((('Переменные'!$C$62/2)*'Переменные'!$E$62*CK10)+(('Переменные'!$C$63/2)*'Переменные'!$E$63*CK10)+(('Переменные'!$C$64/2)*'Переменные'!$E$64*CK10)+(('Переменные'!$C$65/2)*'Переменные'!$E$65*CK10)+(('Переменные'!$C$66/2)*'Переменные'!$E$66*CK10)+(('Переменные'!$C$67/2)*'Переменные'!$E$67*CK10)+('Переменные'!$C$55*'Переменные'!$D$55)+('Переменные'!$C$56*'Переменные'!$D$56)+('Переменные'!$C$57*'Переменные'!$D$57)+(('Переменные'!$C$58/2)*'Переменные'!$E$58*CK10)+(('Переменные'!$C$58/2)*'Переменные'!$E$58*CK10)+('Переменные'!$C$59*'Переменные'!$D$59)+('Переменные'!$C$60*'Переменные'!$D$60)+('Переменные'!$C$61*'Переменные'!$D$61)+(('Переменные'!$C$68/2)*'Переменные'!$E$68*CK10)+(('Переменные'!$C$69/2)*'Переменные'!$E$69*CK10)+(('Переменные'!$C$70/2)*'Переменные'!$E$70*CK10)+('Переменные'!$C$75*'Переменные'!$D$75)+('Переменные'!$C$76*'Переменные'!$D$76)+(('Переменные'!$C$77/2)*'Переменные'!$E$77*CK10)+(('Переменные'!$C$78/2)*'Переменные'!$E$78*CK10)+(('Переменные'!$C$79/2)*'Переменные'!$E$79*CK10)+('Переменные'!$C$80*'Переменные'!$D$80)+(('Переменные'!$C$81/2)*'Переменные'!$E$81*CK10)+('Переменные'!$C$82*'Переменные'!$D$82)+(('Переменные'!$C$83/2)*'Переменные'!$E$83*CK10))*0.302</f>
        <v>752191.4</v>
      </c>
      <c r="CL76" s="112">
        <f>((('Переменные'!$C$62/2)*'Переменные'!$E$62*CL10)+(('Переменные'!$C$63/2)*'Переменные'!$E$63*CL10)+(('Переменные'!$C$64/2)*'Переменные'!$E$64*CL10)+(('Переменные'!$C$65/2)*'Переменные'!$E$65*CL10)+(('Переменные'!$C$66/2)*'Переменные'!$E$66*CL10)+(('Переменные'!$C$67/2)*'Переменные'!$E$67*CL10)+('Переменные'!$C$55*'Переменные'!$D$55)+('Переменные'!$C$56*'Переменные'!$D$56)+('Переменные'!$C$57*'Переменные'!$D$57)+(('Переменные'!$C$58/2)*'Переменные'!$E$58*CL10)+(('Переменные'!$C$58/2)*'Переменные'!$E$58*CL10)+('Переменные'!$C$59*'Переменные'!$D$59)+('Переменные'!$C$60*'Переменные'!$D$60)+('Переменные'!$C$61*'Переменные'!$D$61)+(('Переменные'!$C$68/2)*'Переменные'!$E$68*CL10)+(('Переменные'!$C$69/2)*'Переменные'!$E$69*CL10)+(('Переменные'!$C$70/2)*'Переменные'!$E$70*CL10)+('Переменные'!$C$75*'Переменные'!$D$75)+('Переменные'!$C$76*'Переменные'!$D$76)+(('Переменные'!$C$77/2)*'Переменные'!$E$77*CL10)+(('Переменные'!$C$78/2)*'Переменные'!$E$78*CL10)+(('Переменные'!$C$79/2)*'Переменные'!$E$79*CL10)+('Переменные'!$C$80*'Переменные'!$D$80)+(('Переменные'!$C$81/2)*'Переменные'!$E$81*CL10)+('Переменные'!$C$82*'Переменные'!$D$82)+(('Переменные'!$C$83/2)*'Переменные'!$E$83*CL10))*0.302</f>
        <v>734162</v>
      </c>
      <c r="CM76" s="112">
        <f>((('Переменные'!$C$62/2)*'Переменные'!$E$62*CM10)+(('Переменные'!$C$63/2)*'Переменные'!$E$63*CM10)+(('Переменные'!$C$64/2)*'Переменные'!$E$64*CM10)+(('Переменные'!$C$65/2)*'Переменные'!$E$65*CM10)+(('Переменные'!$C$66/2)*'Переменные'!$E$66*CM10)+(('Переменные'!$C$67/2)*'Переменные'!$E$67*CM10)+('Переменные'!$C$55*'Переменные'!$D$55)+('Переменные'!$C$56*'Переменные'!$D$56)+('Переменные'!$C$57*'Переменные'!$D$57)+(('Переменные'!$C$58/2)*'Переменные'!$E$58*CM10)+(('Переменные'!$C$58/2)*'Переменные'!$E$58*CM10)+('Переменные'!$C$59*'Переменные'!$D$59)+('Переменные'!$C$60*'Переменные'!$D$60)+('Переменные'!$C$61*'Переменные'!$D$61)+(('Переменные'!$C$68/2)*'Переменные'!$E$68*CM10)+(('Переменные'!$C$69/2)*'Переменные'!$E$69*CM10)+(('Переменные'!$C$70/2)*'Переменные'!$E$70*CM10)+('Переменные'!$C$75*'Переменные'!$D$75)+('Переменные'!$C$76*'Переменные'!$D$76)+(('Переменные'!$C$77/2)*'Переменные'!$E$77*CM10)+(('Переменные'!$C$78/2)*'Переменные'!$E$78*CM10)+(('Переменные'!$C$79/2)*'Переменные'!$E$79*CM10)+('Переменные'!$C$80*'Переменные'!$D$80)+(('Переменные'!$C$81/2)*'Переменные'!$E$81*CM10)+('Переменные'!$C$82*'Переменные'!$D$82)+(('Переменные'!$C$83/2)*'Переменные'!$E$83*CM10))*0.302</f>
        <v>752191.4</v>
      </c>
      <c r="CN76" s="112">
        <f>((('Переменные'!$C$62/2)*'Переменные'!$E$62*CN10)+(('Переменные'!$C$63/2)*'Переменные'!$E$63*CN10)+(('Переменные'!$C$64/2)*'Переменные'!$E$64*CN10)+(('Переменные'!$C$65/2)*'Переменные'!$E$65*CN10)+(('Переменные'!$C$66/2)*'Переменные'!$E$66*CN10)+(('Переменные'!$C$67/2)*'Переменные'!$E$67*CN10)+('Переменные'!$C$55*'Переменные'!$D$55)+('Переменные'!$C$56*'Переменные'!$D$56)+('Переменные'!$C$57*'Переменные'!$D$57)+(('Переменные'!$C$58/2)*'Переменные'!$E$58*CN10)+(('Переменные'!$C$58/2)*'Переменные'!$E$58*CN10)+('Переменные'!$C$59*'Переменные'!$D$59)+('Переменные'!$C$60*'Переменные'!$D$60)+('Переменные'!$C$61*'Переменные'!$D$61)+(('Переменные'!$C$68/2)*'Переменные'!$E$68*CN10)+(('Переменные'!$C$69/2)*'Переменные'!$E$69*CN10)+(('Переменные'!$C$70/2)*'Переменные'!$E$70*CN10)+('Переменные'!$C$75*'Переменные'!$D$75)+('Переменные'!$C$76*'Переменные'!$D$76)+(('Переменные'!$C$77/2)*'Переменные'!$E$77*CN10)+(('Переменные'!$C$78/2)*'Переменные'!$E$78*CN10)+(('Переменные'!$C$79/2)*'Переменные'!$E$79*CN10)+('Переменные'!$C$80*'Переменные'!$D$80)+(('Переменные'!$C$81/2)*'Переменные'!$E$81*CN10)+('Переменные'!$C$82*'Переменные'!$D$82)+(('Переменные'!$C$83/2)*'Переменные'!$E$83*CN10))*0.302</f>
        <v>734162</v>
      </c>
      <c r="CO76" s="112">
        <f>((('Переменные'!$C$62/2)*'Переменные'!$E$62*CO10)+(('Переменные'!$C$63/2)*'Переменные'!$E$63*CO10)+(('Переменные'!$C$64/2)*'Переменные'!$E$64*CO10)+(('Переменные'!$C$65/2)*'Переменные'!$E$65*CO10)+(('Переменные'!$C$66/2)*'Переменные'!$E$66*CO10)+(('Переменные'!$C$67/2)*'Переменные'!$E$67*CO10)+('Переменные'!$C$55*'Переменные'!$D$55)+('Переменные'!$C$56*'Переменные'!$D$56)+('Переменные'!$C$57*'Переменные'!$D$57)+(('Переменные'!$C$58/2)*'Переменные'!$E$58*CO10)+(('Переменные'!$C$58/2)*'Переменные'!$E$58*CO10)+('Переменные'!$C$59*'Переменные'!$D$59)+('Переменные'!$C$60*'Переменные'!$D$60)+('Переменные'!$C$61*'Переменные'!$D$61)+(('Переменные'!$C$68/2)*'Переменные'!$E$68*CO10)+(('Переменные'!$C$69/2)*'Переменные'!$E$69*CO10)+(('Переменные'!$C$70/2)*'Переменные'!$E$70*CO10)+('Переменные'!$C$75*'Переменные'!$D$75)+('Переменные'!$C$76*'Переменные'!$D$76)+(('Переменные'!$C$77/2)*'Переменные'!$E$77*CO10)+(('Переменные'!$C$78/2)*'Переменные'!$E$78*CO10)+(('Переменные'!$C$79/2)*'Переменные'!$E$79*CO10)+('Переменные'!$C$80*'Переменные'!$D$80)+(('Переменные'!$C$81/2)*'Переменные'!$E$81*CO10)+('Переменные'!$C$82*'Переменные'!$D$82)+(('Переменные'!$C$83/2)*'Переменные'!$E$83*CO10))*0.302</f>
        <v>752191.4</v>
      </c>
      <c r="CP76" s="97">
        <f t="shared" si="91"/>
        <v>8900091</v>
      </c>
      <c r="CQ76" s="98"/>
      <c r="CR76" s="98"/>
      <c r="CS76" s="98"/>
      <c r="CT76" s="98"/>
    </row>
    <row r="77">
      <c r="A77" s="100"/>
      <c r="B77" s="108" t="s">
        <v>43</v>
      </c>
      <c r="C77" s="104"/>
      <c r="D77" s="107">
        <f t="shared" ref="D77:O77" si="92">SUM(D69:D76)</f>
        <v>6174</v>
      </c>
      <c r="E77" s="107">
        <f t="shared" si="92"/>
        <v>6174</v>
      </c>
      <c r="F77" s="107">
        <f t="shared" si="92"/>
        <v>6174</v>
      </c>
      <c r="G77" s="107">
        <f t="shared" si="92"/>
        <v>6174</v>
      </c>
      <c r="H77" s="107">
        <f t="shared" si="92"/>
        <v>30924</v>
      </c>
      <c r="I77" s="107">
        <f t="shared" si="92"/>
        <v>30924</v>
      </c>
      <c r="J77" s="107">
        <f t="shared" si="92"/>
        <v>2758165.785</v>
      </c>
      <c r="K77" s="107">
        <f t="shared" si="92"/>
        <v>2673841.653</v>
      </c>
      <c r="L77" s="107">
        <f t="shared" si="92"/>
        <v>2456160.375</v>
      </c>
      <c r="M77" s="107">
        <f t="shared" si="92"/>
        <v>2167896.858</v>
      </c>
      <c r="N77" s="107">
        <f t="shared" si="92"/>
        <v>2127131.475</v>
      </c>
      <c r="O77" s="107">
        <f t="shared" si="92"/>
        <v>2420869.255</v>
      </c>
      <c r="P77" s="97">
        <f t="shared" si="85"/>
        <v>14690609.4</v>
      </c>
      <c r="Q77" s="107">
        <f t="shared" ref="Q77:AB77" si="93">SUM(Q69:Q76)</f>
        <v>2252220.99</v>
      </c>
      <c r="R77" s="107">
        <f t="shared" si="93"/>
        <v>2045600.71</v>
      </c>
      <c r="S77" s="107">
        <f t="shared" si="93"/>
        <v>1999248.593</v>
      </c>
      <c r="T77" s="107">
        <f t="shared" si="93"/>
        <v>1962617.025</v>
      </c>
      <c r="U77" s="107">
        <f t="shared" si="93"/>
        <v>2252220.99</v>
      </c>
      <c r="V77" s="107">
        <f t="shared" si="93"/>
        <v>2620674.825</v>
      </c>
      <c r="W77" s="107">
        <f t="shared" si="93"/>
        <v>2844513.63</v>
      </c>
      <c r="X77" s="107">
        <f t="shared" si="93"/>
        <v>2758267.274</v>
      </c>
      <c r="Y77" s="107">
        <f t="shared" si="93"/>
        <v>2534534.091</v>
      </c>
      <c r="Z77" s="107">
        <f t="shared" si="93"/>
        <v>2240789.135</v>
      </c>
      <c r="AA77" s="107">
        <f t="shared" si="93"/>
        <v>2198064.324</v>
      </c>
      <c r="AB77" s="107">
        <f t="shared" si="93"/>
        <v>2499528.205</v>
      </c>
      <c r="AC77" s="97">
        <f t="shared" si="86"/>
        <v>28208279.79</v>
      </c>
      <c r="AD77" s="107">
        <f t="shared" ref="AD77:AO77" si="94">SUM(AD69:AD76)</f>
        <v>2327035.492</v>
      </c>
      <c r="AE77" s="107">
        <f t="shared" si="94"/>
        <v>2112614.703</v>
      </c>
      <c r="AF77" s="107">
        <f t="shared" si="94"/>
        <v>2068296.422</v>
      </c>
      <c r="AG77" s="107">
        <f t="shared" si="94"/>
        <v>2029829.441</v>
      </c>
      <c r="AH77" s="107">
        <f t="shared" si="94"/>
        <v>2327035.492</v>
      </c>
      <c r="AI77" s="107">
        <f t="shared" si="94"/>
        <v>2702768.975</v>
      </c>
      <c r="AJ77" s="107">
        <f t="shared" si="94"/>
        <v>2920078.67</v>
      </c>
      <c r="AK77" s="107">
        <f t="shared" si="94"/>
        <v>2832591.833</v>
      </c>
      <c r="AL77" s="107">
        <f t="shared" si="94"/>
        <v>2604452.089</v>
      </c>
      <c r="AM77" s="107">
        <f t="shared" si="94"/>
        <v>2307670.811</v>
      </c>
      <c r="AN77" s="107">
        <f t="shared" si="94"/>
        <v>2263180.462</v>
      </c>
      <c r="AO77" s="107">
        <f t="shared" si="94"/>
        <v>2570131.322</v>
      </c>
      <c r="AP77" s="97">
        <f t="shared" si="87"/>
        <v>29065685.71</v>
      </c>
      <c r="AQ77" s="107">
        <f t="shared" ref="AQ77:BB77" si="95">SUM(AQ69:AQ76)</f>
        <v>2395157.648</v>
      </c>
      <c r="AR77" s="107">
        <f t="shared" si="95"/>
        <v>2174199.765</v>
      </c>
      <c r="AS77" s="107">
        <f t="shared" si="95"/>
        <v>2132697.137</v>
      </c>
      <c r="AT77" s="107">
        <f t="shared" si="95"/>
        <v>2092544.649</v>
      </c>
      <c r="AU77" s="107">
        <f t="shared" si="95"/>
        <v>2395157.648</v>
      </c>
      <c r="AV77" s="107">
        <f t="shared" si="95"/>
        <v>2775087.903</v>
      </c>
      <c r="AW77" s="107">
        <f t="shared" si="95"/>
        <v>2997869.131</v>
      </c>
      <c r="AX77" s="107">
        <f t="shared" si="95"/>
        <v>2909104.6</v>
      </c>
      <c r="AY77" s="107">
        <f t="shared" si="95"/>
        <v>2676415.68</v>
      </c>
      <c r="AZ77" s="107">
        <f t="shared" si="95"/>
        <v>2376517.408</v>
      </c>
      <c r="BA77" s="107">
        <f t="shared" si="95"/>
        <v>2330198.137</v>
      </c>
      <c r="BB77" s="107">
        <f t="shared" si="95"/>
        <v>2642811.004</v>
      </c>
      <c r="BC77" s="97">
        <f t="shared" si="88"/>
        <v>29897760.71</v>
      </c>
      <c r="BD77" s="107">
        <f t="shared" ref="BD77:BO77" si="96">SUM(BD69:BD76)</f>
        <v>2465281.94</v>
      </c>
      <c r="BE77" s="107">
        <f t="shared" si="96"/>
        <v>2237559.594</v>
      </c>
      <c r="BF77" s="107">
        <f t="shared" si="96"/>
        <v>2198988.344</v>
      </c>
      <c r="BG77" s="107">
        <f t="shared" si="96"/>
        <v>2157089.366</v>
      </c>
      <c r="BH77" s="107">
        <f t="shared" si="96"/>
        <v>2465281.94</v>
      </c>
      <c r="BI77" s="107">
        <f t="shared" si="96"/>
        <v>2849524.451</v>
      </c>
      <c r="BJ77" s="107">
        <f t="shared" si="96"/>
        <v>3041942.553</v>
      </c>
      <c r="BK77" s="107">
        <f t="shared" si="96"/>
        <v>2987894.218</v>
      </c>
      <c r="BL77" s="107">
        <f t="shared" si="96"/>
        <v>2750508.487</v>
      </c>
      <c r="BM77" s="107">
        <f t="shared" si="96"/>
        <v>2447410.873</v>
      </c>
      <c r="BN77" s="107">
        <f t="shared" si="96"/>
        <v>2399196.651</v>
      </c>
      <c r="BO77" s="107">
        <f t="shared" si="96"/>
        <v>2717652.546</v>
      </c>
      <c r="BP77" s="97">
        <f t="shared" si="89"/>
        <v>30718330.96</v>
      </c>
      <c r="BQ77" s="107">
        <f t="shared" ref="BQ77:CB77" si="97">SUM(BQ69:BQ76)</f>
        <v>2537491.43</v>
      </c>
      <c r="BR77" s="107">
        <f t="shared" si="97"/>
        <v>2302768.207</v>
      </c>
      <c r="BS77" s="107">
        <f t="shared" si="97"/>
        <v>2267249.757</v>
      </c>
      <c r="BT77" s="107">
        <f t="shared" si="97"/>
        <v>2223540.733</v>
      </c>
      <c r="BU77" s="107">
        <f t="shared" si="97"/>
        <v>2537491.43</v>
      </c>
      <c r="BV77" s="107">
        <f t="shared" si="97"/>
        <v>2926164.405</v>
      </c>
      <c r="BW77" s="107">
        <f t="shared" si="97"/>
        <v>3069052.684</v>
      </c>
      <c r="BX77" s="107">
        <f t="shared" si="97"/>
        <v>3069052.684</v>
      </c>
      <c r="BY77" s="107">
        <f t="shared" si="97"/>
        <v>2826817.312</v>
      </c>
      <c r="BZ77" s="107">
        <f t="shared" si="97"/>
        <v>2520436.299</v>
      </c>
      <c r="CA77" s="107">
        <f t="shared" si="97"/>
        <v>2470258.354</v>
      </c>
      <c r="CB77" s="107">
        <f t="shared" si="97"/>
        <v>2794744.491</v>
      </c>
      <c r="CC77" s="97">
        <f t="shared" si="90"/>
        <v>31545067.79</v>
      </c>
      <c r="CD77" s="107">
        <f t="shared" ref="CD77:CO77" si="98">SUM(CD69:CD76)</f>
        <v>2611872.363</v>
      </c>
      <c r="CE77" s="107">
        <f t="shared" si="98"/>
        <v>2369902.463</v>
      </c>
      <c r="CF77" s="107">
        <f t="shared" si="98"/>
        <v>2337564.17</v>
      </c>
      <c r="CG77" s="107">
        <f t="shared" si="98"/>
        <v>2291978.874</v>
      </c>
      <c r="CH77" s="107">
        <f t="shared" si="98"/>
        <v>2611872.363</v>
      </c>
      <c r="CI77" s="107">
        <f t="shared" si="98"/>
        <v>3005096.791</v>
      </c>
      <c r="CJ77" s="107">
        <f t="shared" si="98"/>
        <v>3096976.118</v>
      </c>
      <c r="CK77" s="107">
        <f t="shared" si="98"/>
        <v>3096976.118</v>
      </c>
      <c r="CL77" s="107">
        <f t="shared" si="98"/>
        <v>2905432.247</v>
      </c>
      <c r="CM77" s="107">
        <f t="shared" si="98"/>
        <v>2595682.044</v>
      </c>
      <c r="CN77" s="107">
        <f t="shared" si="98"/>
        <v>2543468.753</v>
      </c>
      <c r="CO77" s="107">
        <f t="shared" si="98"/>
        <v>2874178.752</v>
      </c>
      <c r="CP77" s="97">
        <f t="shared" si="91"/>
        <v>32341001.06</v>
      </c>
      <c r="CQ77" s="98"/>
      <c r="CR77" s="98"/>
      <c r="CS77" s="98"/>
      <c r="CT77" s="98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3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3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3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3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3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3"/>
      <c r="CQ78" s="113"/>
      <c r="CR78" s="113"/>
      <c r="CS78" s="113"/>
      <c r="CT78" s="113"/>
    </row>
    <row r="79" ht="15.75" customHeight="1">
      <c r="A79" s="114"/>
      <c r="B79" s="115" t="s">
        <v>43</v>
      </c>
      <c r="C79" s="84"/>
      <c r="D79" s="116">
        <f t="shared" ref="D79:O79" si="99">D17+D32+D38+D52+D65+D77+D44</f>
        <v>106174</v>
      </c>
      <c r="E79" s="116">
        <f t="shared" si="99"/>
        <v>106174</v>
      </c>
      <c r="F79" s="116">
        <f t="shared" si="99"/>
        <v>106174</v>
      </c>
      <c r="G79" s="116">
        <f t="shared" si="99"/>
        <v>106174</v>
      </c>
      <c r="H79" s="116">
        <f t="shared" si="99"/>
        <v>380924</v>
      </c>
      <c r="I79" s="116">
        <f t="shared" si="99"/>
        <v>380924</v>
      </c>
      <c r="J79" s="116">
        <f t="shared" si="99"/>
        <v>7394275.241</v>
      </c>
      <c r="K79" s="116">
        <f t="shared" si="99"/>
        <v>7187317.25</v>
      </c>
      <c r="L79" s="116">
        <f t="shared" si="99"/>
        <v>6607329.291</v>
      </c>
      <c r="M79" s="116">
        <f t="shared" si="99"/>
        <v>5945569.303</v>
      </c>
      <c r="N79" s="116">
        <f t="shared" si="99"/>
        <v>5803588.68</v>
      </c>
      <c r="O79" s="116">
        <f t="shared" si="99"/>
        <v>6566443.276</v>
      </c>
      <c r="P79" s="97">
        <f>SUM(D79:O79)</f>
        <v>40691067.04</v>
      </c>
      <c r="Q79" s="116">
        <f t="shared" ref="Q79:AB79" si="100">Q17+Q32+Q38+Q52+Q65+Q77+Q44</f>
        <v>6152527.294</v>
      </c>
      <c r="R79" s="116">
        <f t="shared" si="100"/>
        <v>5519627.435</v>
      </c>
      <c r="S79" s="116">
        <f t="shared" si="100"/>
        <v>5531653.321</v>
      </c>
      <c r="T79" s="116">
        <f t="shared" si="100"/>
        <v>5401718.375</v>
      </c>
      <c r="U79" s="116">
        <f t="shared" si="100"/>
        <v>6152527.294</v>
      </c>
      <c r="V79" s="116">
        <f t="shared" si="100"/>
        <v>7009199.597</v>
      </c>
      <c r="W79" s="116">
        <f t="shared" si="100"/>
        <v>7616795.02</v>
      </c>
      <c r="X79" s="116">
        <f t="shared" si="100"/>
        <v>7404549.664</v>
      </c>
      <c r="Y79" s="116">
        <f t="shared" si="100"/>
        <v>6807712.534</v>
      </c>
      <c r="Z79" s="116">
        <f t="shared" si="100"/>
        <v>6131077.529</v>
      </c>
      <c r="AA79" s="116">
        <f t="shared" si="100"/>
        <v>5983504.705</v>
      </c>
      <c r="AB79" s="116">
        <f t="shared" si="100"/>
        <v>6767813.596</v>
      </c>
      <c r="AC79" s="97">
        <f>SUM(Q79:AB79)</f>
        <v>76478706.36</v>
      </c>
      <c r="AD79" s="116">
        <f t="shared" ref="AD79:AO79" si="101">AD17+AD32+AD38+AD52+AD65+AD77+AD44</f>
        <v>6343322.884</v>
      </c>
      <c r="AE79" s="116">
        <f t="shared" si="101"/>
        <v>5688359.058</v>
      </c>
      <c r="AF79" s="116">
        <f t="shared" si="101"/>
        <v>5706586.817</v>
      </c>
      <c r="AG79" s="116">
        <f t="shared" si="101"/>
        <v>5571400.79</v>
      </c>
      <c r="AH79" s="116">
        <f t="shared" si="101"/>
        <v>6343322.884</v>
      </c>
      <c r="AI79" s="116">
        <f t="shared" si="101"/>
        <v>7219816.449</v>
      </c>
      <c r="AJ79" s="116">
        <f t="shared" si="101"/>
        <v>7772893.027</v>
      </c>
      <c r="AK79" s="116">
        <f t="shared" si="101"/>
        <v>7559150.234</v>
      </c>
      <c r="AL79" s="116">
        <f t="shared" si="101"/>
        <v>6954819.659</v>
      </c>
      <c r="AM79" s="116">
        <f t="shared" si="101"/>
        <v>6276693.476</v>
      </c>
      <c r="AN79" s="116">
        <f t="shared" si="101"/>
        <v>6124815.299</v>
      </c>
      <c r="AO79" s="116">
        <f t="shared" si="101"/>
        <v>6917921.855</v>
      </c>
      <c r="AP79" s="97">
        <f>SUM(AD79:AO79)</f>
        <v>78479102.43</v>
      </c>
      <c r="AQ79" s="116">
        <f t="shared" ref="AQ79:BB79" si="102">AQ17+AQ32+AQ38+AQ52+AQ65+AQ77+AQ44</f>
        <v>6490436.269</v>
      </c>
      <c r="AR79" s="116">
        <f t="shared" si="102"/>
        <v>5821058.946</v>
      </c>
      <c r="AS79" s="116">
        <f t="shared" si="102"/>
        <v>5849207.889</v>
      </c>
      <c r="AT79" s="116">
        <f t="shared" si="102"/>
        <v>5709813.119</v>
      </c>
      <c r="AU79" s="116">
        <f t="shared" si="102"/>
        <v>6490436.269</v>
      </c>
      <c r="AV79" s="116">
        <f t="shared" si="102"/>
        <v>7369821.84</v>
      </c>
      <c r="AW79" s="116">
        <f t="shared" si="102"/>
        <v>7931677.437</v>
      </c>
      <c r="AX79" s="116">
        <f t="shared" si="102"/>
        <v>7716392.283</v>
      </c>
      <c r="AY79" s="116">
        <f t="shared" si="102"/>
        <v>7104396.106</v>
      </c>
      <c r="AZ79" s="116">
        <f t="shared" si="102"/>
        <v>6424681.363</v>
      </c>
      <c r="BA79" s="116">
        <f t="shared" si="102"/>
        <v>6268421.319</v>
      </c>
      <c r="BB79" s="116">
        <f t="shared" si="102"/>
        <v>7070536.823</v>
      </c>
      <c r="BC79" s="97">
        <f>SUM(AQ79:BB79)</f>
        <v>80246879.66</v>
      </c>
      <c r="BD79" s="116">
        <f t="shared" ref="BD79:BO79" si="103">BD17+BD32+BD38+BD52+BD65+BD77+BD44</f>
        <v>6639966.517</v>
      </c>
      <c r="BE79" s="116">
        <f t="shared" si="103"/>
        <v>5955901.231</v>
      </c>
      <c r="BF79" s="116">
        <f t="shared" si="103"/>
        <v>5994111.056</v>
      </c>
      <c r="BG79" s="116">
        <f t="shared" si="103"/>
        <v>5850433.926</v>
      </c>
      <c r="BH79" s="116">
        <f t="shared" si="103"/>
        <v>6639966.517</v>
      </c>
      <c r="BI79" s="116">
        <f t="shared" si="103"/>
        <v>7522383.5</v>
      </c>
      <c r="BJ79" s="116">
        <f t="shared" si="103"/>
        <v>8006507.089</v>
      </c>
      <c r="BK79" s="116">
        <f t="shared" si="103"/>
        <v>7876382.819</v>
      </c>
      <c r="BL79" s="116">
        <f t="shared" si="103"/>
        <v>7256542.822</v>
      </c>
      <c r="BM79" s="116">
        <f t="shared" si="103"/>
        <v>6575140.112</v>
      </c>
      <c r="BN79" s="116">
        <f t="shared" si="103"/>
        <v>6414418.495</v>
      </c>
      <c r="BO79" s="116">
        <f t="shared" si="103"/>
        <v>7225761.465</v>
      </c>
      <c r="BP79" s="97">
        <f>SUM(BD79:BO79)</f>
        <v>81957515.55</v>
      </c>
      <c r="BQ79" s="116">
        <f t="shared" ref="BQ79:CB79" si="104">BQ17+BQ32+BQ38+BQ52+BQ65+BQ77+BQ44</f>
        <v>6792013.896</v>
      </c>
      <c r="BR79" s="116">
        <f t="shared" si="104"/>
        <v>6092975.262</v>
      </c>
      <c r="BS79" s="116">
        <f t="shared" si="104"/>
        <v>6141392.543</v>
      </c>
      <c r="BT79" s="116">
        <f t="shared" si="104"/>
        <v>5993356.332</v>
      </c>
      <c r="BU79" s="116">
        <f t="shared" si="104"/>
        <v>6792013.896</v>
      </c>
      <c r="BV79" s="116">
        <f t="shared" si="104"/>
        <v>7677604.986</v>
      </c>
      <c r="BW79" s="116">
        <f t="shared" si="104"/>
        <v>8039232.89</v>
      </c>
      <c r="BX79" s="116">
        <f t="shared" si="104"/>
        <v>8039232.89</v>
      </c>
      <c r="BY79" s="116">
        <f t="shared" si="104"/>
        <v>7411364.588</v>
      </c>
      <c r="BZ79" s="116">
        <f t="shared" si="104"/>
        <v>6728172.443</v>
      </c>
      <c r="CA79" s="116">
        <f t="shared" si="104"/>
        <v>6562906.235</v>
      </c>
      <c r="CB79" s="116">
        <f t="shared" si="104"/>
        <v>7383702.667</v>
      </c>
      <c r="CC79" s="97">
        <f>SUM(BQ79:CB79)</f>
        <v>83653968.63</v>
      </c>
      <c r="CD79" s="116">
        <f t="shared" ref="CD79:CO79" si="105">CD17+CD32+CD38+CD52+CD65+CD77+CD44</f>
        <v>6946682.518</v>
      </c>
      <c r="CE79" s="116">
        <f t="shared" si="105"/>
        <v>6232373.82</v>
      </c>
      <c r="CF79" s="116">
        <f t="shared" si="105"/>
        <v>6291152.294</v>
      </c>
      <c r="CG79" s="116">
        <f t="shared" si="105"/>
        <v>6138677.059</v>
      </c>
      <c r="CH79" s="116">
        <f t="shared" si="105"/>
        <v>6946682.518</v>
      </c>
      <c r="CI79" s="116">
        <f t="shared" si="105"/>
        <v>7835593.765</v>
      </c>
      <c r="CJ79" s="116">
        <f t="shared" si="105"/>
        <v>8072940.465</v>
      </c>
      <c r="CK79" s="116">
        <f t="shared" si="105"/>
        <v>8072940.465</v>
      </c>
      <c r="CL79" s="116">
        <f t="shared" si="105"/>
        <v>7568970.158</v>
      </c>
      <c r="CM79" s="116">
        <f t="shared" si="105"/>
        <v>6883885.017</v>
      </c>
      <c r="CN79" s="116">
        <f t="shared" si="105"/>
        <v>6713987.759</v>
      </c>
      <c r="CO79" s="116">
        <f t="shared" si="105"/>
        <v>7544471.377</v>
      </c>
      <c r="CP79" s="97">
        <f>SUM(CD79:CO79)</f>
        <v>85248357.21</v>
      </c>
      <c r="CQ79" s="98"/>
      <c r="CR79" s="98"/>
      <c r="CS79" s="98"/>
      <c r="CT79" s="98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3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3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3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3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3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3"/>
      <c r="CQ80" s="113"/>
      <c r="CR80" s="113"/>
      <c r="CS80" s="113"/>
      <c r="CT80" s="113"/>
    </row>
    <row r="81" ht="27.75" customHeight="1">
      <c r="A81" s="117"/>
      <c r="B81" s="118" t="s">
        <v>169</v>
      </c>
      <c r="C81" s="11"/>
      <c r="D81" s="119" t="s">
        <v>139</v>
      </c>
      <c r="E81" s="119" t="s">
        <v>31</v>
      </c>
      <c r="F81" s="119" t="s">
        <v>150</v>
      </c>
      <c r="G81" s="119" t="s">
        <v>153</v>
      </c>
      <c r="H81" s="119" t="s">
        <v>155</v>
      </c>
      <c r="I81" s="120" t="s">
        <v>159</v>
      </c>
      <c r="J81" s="120" t="s">
        <v>160</v>
      </c>
      <c r="K81" s="11"/>
      <c r="L81" s="11"/>
      <c r="M81" s="11"/>
      <c r="N81" s="11"/>
      <c r="O81" s="11"/>
      <c r="P81" s="113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3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3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3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3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3"/>
      <c r="CQ81" s="113"/>
      <c r="CR81" s="113"/>
      <c r="CS81" s="113"/>
      <c r="CT81" s="113"/>
    </row>
    <row r="82">
      <c r="A82" s="109"/>
      <c r="B82" s="110" t="s">
        <v>129</v>
      </c>
      <c r="C82" s="11"/>
      <c r="D82" s="121">
        <f>P17</f>
        <v>3048120</v>
      </c>
      <c r="E82" s="121">
        <f>$P$32</f>
        <v>12337878.08</v>
      </c>
      <c r="F82" s="121">
        <f>$P$38</f>
        <v>897945.6</v>
      </c>
      <c r="G82" s="121">
        <f>$P$44</f>
        <v>733812.8</v>
      </c>
      <c r="H82" s="121">
        <f>$P$52</f>
        <v>3236074</v>
      </c>
      <c r="I82" s="121">
        <f>$P$65</f>
        <v>5746627.16</v>
      </c>
      <c r="J82" s="121">
        <f>$P$77</f>
        <v>14690609.4</v>
      </c>
      <c r="K82" s="122">
        <f t="shared" ref="K82:K89" si="106">SUM(D82:J82)</f>
        <v>40691067.04</v>
      </c>
      <c r="L82" s="11"/>
      <c r="M82" s="11"/>
      <c r="N82" s="11"/>
      <c r="O82" s="11"/>
      <c r="P82" s="113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3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3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3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3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3"/>
      <c r="CQ82" s="113"/>
      <c r="CR82" s="113"/>
      <c r="CS82" s="113"/>
      <c r="CT82" s="113"/>
    </row>
    <row r="83">
      <c r="A83" s="109"/>
      <c r="B83" s="110" t="s">
        <v>130</v>
      </c>
      <c r="C83" s="11"/>
      <c r="D83" s="121">
        <f>AC17</f>
        <v>5876421.476</v>
      </c>
      <c r="E83" s="121">
        <f>$AC$32</f>
        <v>23708516.75</v>
      </c>
      <c r="F83" s="121">
        <f>$AC$38</f>
        <v>1742850.228</v>
      </c>
      <c r="G83" s="121">
        <f>$AC$44</f>
        <v>1445691.886</v>
      </c>
      <c r="H83" s="121">
        <f>$AC$52</f>
        <v>6325692.264</v>
      </c>
      <c r="I83" s="121">
        <f>$AC$65</f>
        <v>9171253.968</v>
      </c>
      <c r="J83" s="121">
        <f>$AC$77</f>
        <v>28208279.79</v>
      </c>
      <c r="K83" s="122">
        <f t="shared" si="106"/>
        <v>76478706.36</v>
      </c>
      <c r="L83" s="11"/>
      <c r="M83" s="11"/>
      <c r="N83" s="11"/>
      <c r="O83" s="11"/>
      <c r="P83" s="113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3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3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3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3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3"/>
      <c r="CQ83" s="113"/>
      <c r="CR83" s="113"/>
      <c r="CS83" s="113"/>
      <c r="CT83" s="113"/>
    </row>
    <row r="84">
      <c r="A84" s="109"/>
      <c r="B84" s="110" t="s">
        <v>131</v>
      </c>
      <c r="C84" s="11"/>
      <c r="D84" s="121">
        <f>AP17</f>
        <v>6006174.187</v>
      </c>
      <c r="E84" s="121">
        <f>$AP$32</f>
        <v>24491728.82</v>
      </c>
      <c r="F84" s="121">
        <f>$AP$38</f>
        <v>1780707.684</v>
      </c>
      <c r="G84" s="121">
        <f>$AP$44</f>
        <v>1455520.264</v>
      </c>
      <c r="H84" s="121">
        <f>$AP$52</f>
        <v>6418060.817</v>
      </c>
      <c r="I84" s="121">
        <f>$AP$65</f>
        <v>9261224.955</v>
      </c>
      <c r="J84" s="121">
        <f>$AP$13</f>
        <v>3109154.39</v>
      </c>
      <c r="K84" s="122">
        <f t="shared" si="106"/>
        <v>52522571.11</v>
      </c>
      <c r="L84" s="11"/>
      <c r="M84" s="11"/>
      <c r="N84" s="11"/>
      <c r="O84" s="11"/>
      <c r="P84" s="113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3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3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3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3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3"/>
      <c r="CQ84" s="113"/>
      <c r="CR84" s="113"/>
      <c r="CS84" s="113"/>
      <c r="CT84" s="113"/>
    </row>
    <row r="85">
      <c r="A85" s="109"/>
      <c r="B85" s="110" t="s">
        <v>132</v>
      </c>
      <c r="C85" s="11"/>
      <c r="D85" s="121">
        <f>BC17</f>
        <v>6138618.781</v>
      </c>
      <c r="E85" s="121">
        <f>$BC$32</f>
        <v>25103252.34</v>
      </c>
      <c r="F85" s="121">
        <f>$BC$38</f>
        <v>1810266.377</v>
      </c>
      <c r="G85" s="121">
        <f>$BC$44</f>
        <v>1463194.156</v>
      </c>
      <c r="H85" s="121">
        <f>$BC$52</f>
        <v>6490181.185</v>
      </c>
      <c r="I85" s="121">
        <f>$BC$65</f>
        <v>9343606.116</v>
      </c>
      <c r="J85" s="121">
        <f>$BC$77</f>
        <v>29897760.71</v>
      </c>
      <c r="K85" s="122">
        <f t="shared" si="106"/>
        <v>80246879.66</v>
      </c>
      <c r="L85" s="11"/>
      <c r="M85" s="11"/>
      <c r="N85" s="11"/>
      <c r="O85" s="11"/>
      <c r="P85" s="113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3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3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3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3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3"/>
      <c r="CQ85" s="113"/>
      <c r="CR85" s="113"/>
      <c r="CS85" s="113"/>
      <c r="CT85" s="113"/>
    </row>
    <row r="86">
      <c r="A86" s="109"/>
      <c r="B86" s="110" t="s">
        <v>134</v>
      </c>
      <c r="C86" s="11"/>
      <c r="D86" s="121">
        <f>BP17</f>
        <v>6267615.981</v>
      </c>
      <c r="E86" s="121">
        <f>$BP$32</f>
        <v>25680150.79</v>
      </c>
      <c r="F86" s="121">
        <f>$BP$38</f>
        <v>1838151.427</v>
      </c>
      <c r="G86" s="121">
        <f>$BP$44</f>
        <v>1470433.544</v>
      </c>
      <c r="H86" s="121">
        <f>$BP$52</f>
        <v>6558218.026</v>
      </c>
      <c r="I86" s="121">
        <f>$BP$65</f>
        <v>9424614.823</v>
      </c>
      <c r="J86" s="121">
        <f>$BP$77</f>
        <v>30718330.96</v>
      </c>
      <c r="K86" s="122">
        <f t="shared" si="106"/>
        <v>81957515.55</v>
      </c>
      <c r="L86" s="11"/>
      <c r="M86" s="11"/>
      <c r="N86" s="11"/>
      <c r="O86" s="11"/>
      <c r="P86" s="113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3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3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3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3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3"/>
      <c r="CQ86" s="113"/>
      <c r="CR86" s="113"/>
      <c r="CS86" s="113"/>
      <c r="CT86" s="113"/>
    </row>
    <row r="87">
      <c r="A87" s="109"/>
      <c r="B87" s="110" t="s">
        <v>136</v>
      </c>
      <c r="C87" s="11"/>
      <c r="D87" s="121">
        <f>CC17</f>
        <v>6396251.65</v>
      </c>
      <c r="E87" s="121">
        <f>$CC$32</f>
        <v>26239736.7</v>
      </c>
      <c r="F87" s="121">
        <f>$CC$38</f>
        <v>1865199.656</v>
      </c>
      <c r="G87" s="121">
        <f>$CC$44</f>
        <v>1477455.68</v>
      </c>
      <c r="H87" s="121">
        <f>$CC$52</f>
        <v>6624213.102</v>
      </c>
      <c r="I87" s="121">
        <f>$CC$65</f>
        <v>9506044.06</v>
      </c>
      <c r="J87" s="121">
        <f>$CC$77</f>
        <v>31545067.79</v>
      </c>
      <c r="K87" s="122">
        <f t="shared" si="106"/>
        <v>83653968.63</v>
      </c>
      <c r="L87" s="11"/>
      <c r="M87" s="11"/>
      <c r="N87" s="11"/>
      <c r="O87" s="11"/>
      <c r="P87" s="113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3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3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3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3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3"/>
      <c r="CQ87" s="113"/>
      <c r="CR87" s="113"/>
      <c r="CS87" s="113"/>
      <c r="CT87" s="113"/>
    </row>
    <row r="88">
      <c r="A88" s="109"/>
      <c r="B88" s="110" t="s">
        <v>138</v>
      </c>
      <c r="C88" s="11"/>
      <c r="D88" s="121">
        <f>CP17</f>
        <v>6518168.065</v>
      </c>
      <c r="E88" s="121">
        <f>$CP$32</f>
        <v>26747384.99</v>
      </c>
      <c r="F88" s="121">
        <f>$CP$38</f>
        <v>1889737.42</v>
      </c>
      <c r="G88" s="121">
        <f>$CP$44</f>
        <v>1483826.061</v>
      </c>
      <c r="H88" s="121">
        <f>$CP$52</f>
        <v>6684082.887</v>
      </c>
      <c r="I88" s="121">
        <f>$CP$65</f>
        <v>9584156.732</v>
      </c>
      <c r="J88" s="121">
        <f>$CP$77</f>
        <v>32341001.06</v>
      </c>
      <c r="K88" s="122">
        <f t="shared" si="106"/>
        <v>85248357.21</v>
      </c>
      <c r="L88" s="11"/>
      <c r="M88" s="11"/>
      <c r="N88" s="11"/>
      <c r="O88" s="11"/>
      <c r="P88" s="113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3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3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3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3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3"/>
      <c r="CQ88" s="113"/>
      <c r="CR88" s="113"/>
      <c r="CS88" s="113"/>
      <c r="CT88" s="113"/>
    </row>
    <row r="89">
      <c r="A89" s="11"/>
      <c r="B89" s="11"/>
      <c r="C89" s="11"/>
      <c r="D89" s="123">
        <f t="shared" ref="D89:J89" si="107">SUM(D82:D88)</f>
        <v>40251370.14</v>
      </c>
      <c r="E89" s="123">
        <f t="shared" si="107"/>
        <v>164308648.5</v>
      </c>
      <c r="F89" s="123">
        <f t="shared" si="107"/>
        <v>11824858.39</v>
      </c>
      <c r="G89" s="123">
        <f t="shared" si="107"/>
        <v>9529934.39</v>
      </c>
      <c r="H89" s="123">
        <f t="shared" si="107"/>
        <v>42336522.28</v>
      </c>
      <c r="I89" s="123">
        <f t="shared" si="107"/>
        <v>62037527.81</v>
      </c>
      <c r="J89" s="123">
        <f t="shared" si="107"/>
        <v>170510204.1</v>
      </c>
      <c r="K89" s="122">
        <f t="shared" si="106"/>
        <v>500799065.6</v>
      </c>
      <c r="L89" s="11"/>
      <c r="M89" s="11"/>
      <c r="N89" s="11"/>
      <c r="O89" s="11"/>
      <c r="P89" s="113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3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3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3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3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3"/>
      <c r="CQ89" s="113"/>
      <c r="CR89" s="113"/>
      <c r="CS89" s="113"/>
      <c r="CT89" s="113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3"/>
      <c r="L90" s="11"/>
      <c r="M90" s="11"/>
      <c r="N90" s="11"/>
      <c r="O90" s="11"/>
      <c r="P90" s="113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3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3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3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3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3"/>
      <c r="CQ90" s="113"/>
      <c r="CR90" s="113"/>
      <c r="CS90" s="113"/>
      <c r="CT90" s="113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3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3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3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3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3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3"/>
      <c r="CQ91" s="113"/>
      <c r="CR91" s="113"/>
      <c r="CS91" s="113"/>
      <c r="CT91" s="113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3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3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3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3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3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3"/>
      <c r="CQ92" s="113"/>
      <c r="CR92" s="113"/>
      <c r="CS92" s="113"/>
      <c r="CT92" s="113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3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3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3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3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3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3"/>
      <c r="CQ93" s="113"/>
      <c r="CR93" s="113"/>
      <c r="CS93" s="113"/>
      <c r="CT93" s="113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3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3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3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3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3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3"/>
      <c r="CQ94" s="113"/>
      <c r="CR94" s="113"/>
      <c r="CS94" s="113"/>
      <c r="CT94" s="113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3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3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3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3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3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3"/>
      <c r="CQ95" s="113"/>
      <c r="CR95" s="113"/>
      <c r="CS95" s="113"/>
      <c r="CT95" s="113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3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3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3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3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3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3"/>
      <c r="CQ96" s="113"/>
      <c r="CR96" s="113"/>
      <c r="CS96" s="113"/>
      <c r="CT96" s="113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3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3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3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3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3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3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3"/>
      <c r="CQ97" s="113"/>
      <c r="CR97" s="113"/>
      <c r="CS97" s="113"/>
      <c r="CT97" s="113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3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3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3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3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3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3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3"/>
      <c r="CQ98" s="113"/>
      <c r="CR98" s="113"/>
      <c r="CS98" s="113"/>
      <c r="CT98" s="113"/>
    </row>
    <row r="99"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3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3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3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3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3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3"/>
      <c r="CQ99" s="113"/>
      <c r="CR99" s="113"/>
      <c r="CS99" s="113"/>
      <c r="CT99" s="113"/>
    </row>
    <row r="100"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3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3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3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3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3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3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3"/>
      <c r="CQ100" s="113"/>
      <c r="CR100" s="113"/>
      <c r="CS100" s="113"/>
      <c r="CT100" s="113"/>
    </row>
    <row r="101"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3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3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3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3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3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3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3"/>
      <c r="CQ101" s="113"/>
      <c r="CR101" s="113"/>
      <c r="CS101" s="113"/>
      <c r="CT101" s="113"/>
    </row>
    <row r="102"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3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3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3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3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3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3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3"/>
      <c r="CQ102" s="113"/>
      <c r="CR102" s="113"/>
      <c r="CS102" s="113"/>
      <c r="CT102" s="113"/>
    </row>
    <row r="103"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3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3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3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3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3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3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3"/>
      <c r="CQ103" s="113"/>
      <c r="CR103" s="113"/>
      <c r="CS103" s="113"/>
      <c r="CT103" s="113"/>
    </row>
    <row r="104"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3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3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3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3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3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3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3"/>
      <c r="CQ104" s="113"/>
      <c r="CR104" s="113"/>
      <c r="CS104" s="113"/>
      <c r="CT104" s="113"/>
    </row>
    <row r="105"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3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3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3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3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3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3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3"/>
      <c r="CQ105" s="113"/>
      <c r="CR105" s="113"/>
      <c r="CS105" s="113"/>
      <c r="CT105" s="113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3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3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3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3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3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3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3"/>
      <c r="CQ106" s="113"/>
      <c r="CR106" s="113"/>
      <c r="CS106" s="113"/>
      <c r="CT106" s="113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3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3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3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3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3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3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3"/>
      <c r="CQ107" s="113"/>
      <c r="CR107" s="113"/>
      <c r="CS107" s="113"/>
      <c r="CT107" s="113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3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3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3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3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3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3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3"/>
      <c r="CQ108" s="113"/>
      <c r="CR108" s="113"/>
      <c r="CS108" s="113"/>
      <c r="CT108" s="113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3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3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3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3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3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3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3"/>
      <c r="CQ109" s="113"/>
      <c r="CR109" s="113"/>
      <c r="CS109" s="113"/>
      <c r="CT109" s="113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3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3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3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3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3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3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3"/>
      <c r="CQ110" s="113"/>
      <c r="CR110" s="113"/>
      <c r="CS110" s="113"/>
      <c r="CT110" s="113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3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3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3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3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3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3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3"/>
      <c r="CQ111" s="113"/>
      <c r="CR111" s="113"/>
      <c r="CS111" s="113"/>
      <c r="CT111" s="113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3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3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3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3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3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3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3"/>
      <c r="CQ112" s="113"/>
      <c r="CR112" s="113"/>
      <c r="CS112" s="113"/>
      <c r="CT112" s="113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3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3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3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3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3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3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3"/>
      <c r="CQ113" s="113"/>
      <c r="CR113" s="113"/>
      <c r="CS113" s="113"/>
      <c r="CT113" s="113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3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3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3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3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3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3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3"/>
      <c r="CQ114" s="113"/>
      <c r="CR114" s="113"/>
      <c r="CS114" s="113"/>
      <c r="CT114" s="113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3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3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3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3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3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3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3"/>
      <c r="CQ115" s="113"/>
      <c r="CR115" s="113"/>
      <c r="CS115" s="113"/>
      <c r="CT115" s="113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3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3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3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3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3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3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3"/>
      <c r="CQ116" s="113"/>
      <c r="CR116" s="113"/>
      <c r="CS116" s="113"/>
      <c r="CT116" s="113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3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3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3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3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3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3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3"/>
      <c r="CQ117" s="113"/>
      <c r="CR117" s="113"/>
      <c r="CS117" s="113"/>
      <c r="CT117" s="113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3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3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3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3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3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3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3"/>
      <c r="CQ118" s="113"/>
      <c r="CR118" s="113"/>
      <c r="CS118" s="113"/>
      <c r="CT118" s="113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3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3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3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3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3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3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3"/>
      <c r="CQ119" s="113"/>
      <c r="CR119" s="113"/>
      <c r="CS119" s="113"/>
      <c r="CT119" s="113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3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3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3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3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3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3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3"/>
      <c r="CQ120" s="113"/>
      <c r="CR120" s="113"/>
      <c r="CS120" s="113"/>
      <c r="CT120" s="113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3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3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3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3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3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3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3"/>
      <c r="CQ121" s="113"/>
      <c r="CR121" s="113"/>
      <c r="CS121" s="113"/>
      <c r="CT121" s="113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3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3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3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3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3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3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3"/>
      <c r="CQ122" s="113"/>
      <c r="CR122" s="113"/>
      <c r="CS122" s="113"/>
      <c r="CT122" s="113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3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3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3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3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3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3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3"/>
      <c r="CQ123" s="113"/>
      <c r="CR123" s="113"/>
      <c r="CS123" s="113"/>
      <c r="CT123" s="113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3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3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3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3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3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3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3"/>
      <c r="CQ124" s="113"/>
      <c r="CR124" s="113"/>
      <c r="CS124" s="113"/>
      <c r="CT124" s="113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3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3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3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3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3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3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3"/>
      <c r="CQ125" s="113"/>
      <c r="CR125" s="113"/>
      <c r="CS125" s="113"/>
      <c r="CT125" s="113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3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3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3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3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3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3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3"/>
      <c r="CQ126" s="113"/>
      <c r="CR126" s="113"/>
      <c r="CS126" s="113"/>
      <c r="CT126" s="113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3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3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3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3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3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3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3"/>
      <c r="CQ127" s="113"/>
      <c r="CR127" s="113"/>
      <c r="CS127" s="113"/>
      <c r="CT127" s="113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3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3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3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3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3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3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3"/>
      <c r="CQ128" s="113"/>
      <c r="CR128" s="113"/>
      <c r="CS128" s="113"/>
      <c r="CT128" s="113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3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3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3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3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3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3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3"/>
      <c r="CQ129" s="113"/>
      <c r="CR129" s="113"/>
      <c r="CS129" s="113"/>
      <c r="CT129" s="113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3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3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3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3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3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3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3"/>
      <c r="CQ130" s="113"/>
      <c r="CR130" s="113"/>
      <c r="CS130" s="113"/>
      <c r="CT130" s="113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3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3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3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3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3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3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3"/>
      <c r="CQ131" s="113"/>
      <c r="CR131" s="113"/>
      <c r="CS131" s="113"/>
      <c r="CT131" s="113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3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3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3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3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3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3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3"/>
      <c r="CQ132" s="113"/>
      <c r="CR132" s="113"/>
      <c r="CS132" s="113"/>
      <c r="CT132" s="113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3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3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3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3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3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3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3"/>
      <c r="CQ133" s="113"/>
      <c r="CR133" s="113"/>
      <c r="CS133" s="113"/>
      <c r="CT133" s="113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3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3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3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3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3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3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3"/>
      <c r="CQ134" s="113"/>
      <c r="CR134" s="113"/>
      <c r="CS134" s="113"/>
      <c r="CT134" s="113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3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3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3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3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3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3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3"/>
      <c r="CQ135" s="113"/>
      <c r="CR135" s="113"/>
      <c r="CS135" s="113"/>
      <c r="CT135" s="113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3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3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3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3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3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3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3"/>
      <c r="CQ136" s="113"/>
      <c r="CR136" s="113"/>
      <c r="CS136" s="113"/>
      <c r="CT136" s="113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3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3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3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3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3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3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3"/>
      <c r="CQ137" s="113"/>
      <c r="CR137" s="113"/>
      <c r="CS137" s="113"/>
      <c r="CT137" s="113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3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3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3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3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3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3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3"/>
      <c r="CQ138" s="113"/>
      <c r="CR138" s="113"/>
      <c r="CS138" s="113"/>
      <c r="CT138" s="113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3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3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3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3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3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3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3"/>
      <c r="CQ139" s="113"/>
      <c r="CR139" s="113"/>
      <c r="CS139" s="113"/>
      <c r="CT139" s="113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3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3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3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3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3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3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3"/>
      <c r="CQ140" s="113"/>
      <c r="CR140" s="113"/>
      <c r="CS140" s="113"/>
      <c r="CT140" s="113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3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3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3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3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3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3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3"/>
      <c r="CQ141" s="113"/>
      <c r="CR141" s="113"/>
      <c r="CS141" s="113"/>
      <c r="CT141" s="113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3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3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3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3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3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3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3"/>
      <c r="CQ142" s="113"/>
      <c r="CR142" s="113"/>
      <c r="CS142" s="113"/>
      <c r="CT142" s="113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3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3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3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3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3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3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3"/>
      <c r="CQ143" s="113"/>
      <c r="CR143" s="113"/>
      <c r="CS143" s="113"/>
      <c r="CT143" s="113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3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3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3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3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3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3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3"/>
      <c r="CQ144" s="113"/>
      <c r="CR144" s="113"/>
      <c r="CS144" s="113"/>
      <c r="CT144" s="113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3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3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3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3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3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3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3"/>
      <c r="CQ145" s="113"/>
      <c r="CR145" s="113"/>
      <c r="CS145" s="113"/>
      <c r="CT145" s="113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3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3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3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3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3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3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3"/>
      <c r="CQ146" s="113"/>
      <c r="CR146" s="113"/>
      <c r="CS146" s="113"/>
      <c r="CT146" s="113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3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3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3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3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3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3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3"/>
      <c r="CQ147" s="113"/>
      <c r="CR147" s="113"/>
      <c r="CS147" s="113"/>
      <c r="CT147" s="113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3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3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3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3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3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3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3"/>
      <c r="CQ148" s="113"/>
      <c r="CR148" s="113"/>
      <c r="CS148" s="113"/>
      <c r="CT148" s="113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3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3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3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3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3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3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3"/>
      <c r="CQ149" s="113"/>
      <c r="CR149" s="113"/>
      <c r="CS149" s="113"/>
      <c r="CT149" s="113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3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3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3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3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3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3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3"/>
      <c r="CQ150" s="113"/>
      <c r="CR150" s="113"/>
      <c r="CS150" s="113"/>
      <c r="CT150" s="113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3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3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3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3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3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3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3"/>
      <c r="CQ151" s="113"/>
      <c r="CR151" s="113"/>
      <c r="CS151" s="113"/>
      <c r="CT151" s="113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3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3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3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3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3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3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3"/>
      <c r="CQ152" s="113"/>
      <c r="CR152" s="113"/>
      <c r="CS152" s="113"/>
      <c r="CT152" s="113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3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3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3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3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3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3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3"/>
      <c r="CQ153" s="113"/>
      <c r="CR153" s="113"/>
      <c r="CS153" s="113"/>
      <c r="CT153" s="113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3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3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3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3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3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3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3"/>
      <c r="CQ154" s="113"/>
      <c r="CR154" s="113"/>
      <c r="CS154" s="113"/>
      <c r="CT154" s="113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3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3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3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3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3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3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3"/>
      <c r="CQ155" s="113"/>
      <c r="CR155" s="113"/>
      <c r="CS155" s="113"/>
      <c r="CT155" s="113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3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3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3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3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3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3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3"/>
      <c r="CQ156" s="113"/>
      <c r="CR156" s="113"/>
      <c r="CS156" s="113"/>
      <c r="CT156" s="113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3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3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3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3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3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3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3"/>
      <c r="CQ157" s="113"/>
      <c r="CR157" s="113"/>
      <c r="CS157" s="113"/>
      <c r="CT157" s="113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3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3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3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3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3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3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3"/>
      <c r="CQ158" s="113"/>
      <c r="CR158" s="113"/>
      <c r="CS158" s="113"/>
      <c r="CT158" s="113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3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3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3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3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3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3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3"/>
      <c r="CQ159" s="113"/>
      <c r="CR159" s="113"/>
      <c r="CS159" s="113"/>
      <c r="CT159" s="113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3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3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3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3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3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3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3"/>
      <c r="CQ160" s="113"/>
      <c r="CR160" s="113"/>
      <c r="CS160" s="113"/>
      <c r="CT160" s="113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3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3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3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3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3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3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3"/>
      <c r="CQ161" s="113"/>
      <c r="CR161" s="113"/>
      <c r="CS161" s="113"/>
      <c r="CT161" s="113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3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3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3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3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3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3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3"/>
      <c r="CQ162" s="113"/>
      <c r="CR162" s="113"/>
      <c r="CS162" s="113"/>
      <c r="CT162" s="113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3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3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3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3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3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3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3"/>
      <c r="CQ163" s="113"/>
      <c r="CR163" s="113"/>
      <c r="CS163" s="113"/>
      <c r="CT163" s="113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3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3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3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3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3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3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3"/>
      <c r="CQ164" s="113"/>
      <c r="CR164" s="113"/>
      <c r="CS164" s="113"/>
      <c r="CT164" s="113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3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3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3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3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3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3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3"/>
      <c r="CQ165" s="113"/>
      <c r="CR165" s="113"/>
      <c r="CS165" s="113"/>
      <c r="CT165" s="113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3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3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3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3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3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3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3"/>
      <c r="CQ166" s="113"/>
      <c r="CR166" s="113"/>
      <c r="CS166" s="113"/>
      <c r="CT166" s="113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3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3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3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3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3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3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3"/>
      <c r="CQ167" s="113"/>
      <c r="CR167" s="113"/>
      <c r="CS167" s="113"/>
      <c r="CT167" s="113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3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3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3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3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3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3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3"/>
      <c r="CQ168" s="113"/>
      <c r="CR168" s="113"/>
      <c r="CS168" s="113"/>
      <c r="CT168" s="113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3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3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3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3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3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3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3"/>
      <c r="CQ169" s="113"/>
      <c r="CR169" s="113"/>
      <c r="CS169" s="113"/>
      <c r="CT169" s="113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3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3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3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3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3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3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3"/>
      <c r="CQ170" s="113"/>
      <c r="CR170" s="113"/>
      <c r="CS170" s="113"/>
      <c r="CT170" s="113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3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3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3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3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3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3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3"/>
      <c r="CQ171" s="113"/>
      <c r="CR171" s="113"/>
      <c r="CS171" s="113"/>
      <c r="CT171" s="113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3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3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3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3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3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3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3"/>
      <c r="CQ172" s="113"/>
      <c r="CR172" s="113"/>
      <c r="CS172" s="113"/>
      <c r="CT172" s="113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3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3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3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3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3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3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3"/>
      <c r="CQ173" s="113"/>
      <c r="CR173" s="113"/>
      <c r="CS173" s="113"/>
      <c r="CT173" s="113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3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3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3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3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3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3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3"/>
      <c r="CQ174" s="113"/>
      <c r="CR174" s="113"/>
      <c r="CS174" s="113"/>
      <c r="CT174" s="113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3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3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3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3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3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3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3"/>
      <c r="CQ175" s="113"/>
      <c r="CR175" s="113"/>
      <c r="CS175" s="113"/>
      <c r="CT175" s="113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3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3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3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3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3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3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3"/>
      <c r="CQ176" s="113"/>
      <c r="CR176" s="113"/>
      <c r="CS176" s="113"/>
      <c r="CT176" s="113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3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3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3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3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3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3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3"/>
      <c r="CQ177" s="113"/>
      <c r="CR177" s="113"/>
      <c r="CS177" s="113"/>
      <c r="CT177" s="113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3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3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3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3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3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3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3"/>
      <c r="CQ178" s="113"/>
      <c r="CR178" s="113"/>
      <c r="CS178" s="113"/>
      <c r="CT178" s="113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3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3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3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3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3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3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3"/>
      <c r="CQ179" s="113"/>
      <c r="CR179" s="113"/>
      <c r="CS179" s="113"/>
      <c r="CT179" s="113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3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3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3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3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3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3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3"/>
      <c r="CQ180" s="113"/>
      <c r="CR180" s="113"/>
      <c r="CS180" s="113"/>
      <c r="CT180" s="113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3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3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3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3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3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3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3"/>
      <c r="CQ181" s="113"/>
      <c r="CR181" s="113"/>
      <c r="CS181" s="113"/>
      <c r="CT181" s="113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3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3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3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3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3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3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3"/>
      <c r="CQ182" s="113"/>
      <c r="CR182" s="113"/>
      <c r="CS182" s="113"/>
      <c r="CT182" s="113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3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3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3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3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3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3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3"/>
      <c r="CQ183" s="113"/>
      <c r="CR183" s="113"/>
      <c r="CS183" s="113"/>
      <c r="CT183" s="113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3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3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3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3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3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3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3"/>
      <c r="CQ184" s="113"/>
      <c r="CR184" s="113"/>
      <c r="CS184" s="113"/>
      <c r="CT184" s="113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3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3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3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3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3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3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3"/>
      <c r="CQ185" s="113"/>
      <c r="CR185" s="113"/>
      <c r="CS185" s="113"/>
      <c r="CT185" s="113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3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3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3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3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3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3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3"/>
      <c r="CQ186" s="113"/>
      <c r="CR186" s="113"/>
      <c r="CS186" s="113"/>
      <c r="CT186" s="113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3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3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3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3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3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3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3"/>
      <c r="CQ187" s="113"/>
      <c r="CR187" s="113"/>
      <c r="CS187" s="113"/>
      <c r="CT187" s="113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3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3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3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3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3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3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3"/>
      <c r="CQ188" s="113"/>
      <c r="CR188" s="113"/>
      <c r="CS188" s="113"/>
      <c r="CT188" s="113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3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3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3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3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3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3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3"/>
      <c r="CQ189" s="113"/>
      <c r="CR189" s="113"/>
      <c r="CS189" s="113"/>
      <c r="CT189" s="113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3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3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3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3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3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3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3"/>
      <c r="CQ190" s="113"/>
      <c r="CR190" s="113"/>
      <c r="CS190" s="113"/>
      <c r="CT190" s="113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3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3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3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3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3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3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3"/>
      <c r="CQ191" s="113"/>
      <c r="CR191" s="113"/>
      <c r="CS191" s="113"/>
      <c r="CT191" s="113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3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3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3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3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3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3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3"/>
      <c r="CQ192" s="113"/>
      <c r="CR192" s="113"/>
      <c r="CS192" s="113"/>
      <c r="CT192" s="113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3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3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3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3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3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3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3"/>
      <c r="CQ193" s="113"/>
      <c r="CR193" s="113"/>
      <c r="CS193" s="113"/>
      <c r="CT193" s="113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3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3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3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3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3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3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3"/>
      <c r="CQ194" s="113"/>
      <c r="CR194" s="113"/>
      <c r="CS194" s="113"/>
      <c r="CT194" s="113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3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3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3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3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3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3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3"/>
      <c r="CQ195" s="113"/>
      <c r="CR195" s="113"/>
      <c r="CS195" s="113"/>
      <c r="CT195" s="113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3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3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3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3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3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3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3"/>
      <c r="CQ196" s="113"/>
      <c r="CR196" s="113"/>
      <c r="CS196" s="113"/>
      <c r="CT196" s="113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3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3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3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3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3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3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3"/>
      <c r="CQ197" s="113"/>
      <c r="CR197" s="113"/>
      <c r="CS197" s="113"/>
      <c r="CT197" s="113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3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3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3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3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3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3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3"/>
      <c r="CQ198" s="113"/>
      <c r="CR198" s="113"/>
      <c r="CS198" s="113"/>
      <c r="CT198" s="113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3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3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3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3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3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3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3"/>
      <c r="CQ199" s="113"/>
      <c r="CR199" s="113"/>
      <c r="CS199" s="113"/>
      <c r="CT199" s="113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3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3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3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3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3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3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3"/>
      <c r="CQ200" s="113"/>
      <c r="CR200" s="113"/>
      <c r="CS200" s="113"/>
      <c r="CT200" s="113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3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3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3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3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3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3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3"/>
      <c r="CQ201" s="113"/>
      <c r="CR201" s="113"/>
      <c r="CS201" s="113"/>
      <c r="CT201" s="113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3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3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3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3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3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3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3"/>
      <c r="CQ202" s="113"/>
      <c r="CR202" s="113"/>
      <c r="CS202" s="113"/>
      <c r="CT202" s="113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3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3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3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3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3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3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3"/>
      <c r="CQ203" s="113"/>
      <c r="CR203" s="113"/>
      <c r="CS203" s="113"/>
      <c r="CT203" s="113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3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3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3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3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3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3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3"/>
      <c r="CQ204" s="113"/>
      <c r="CR204" s="113"/>
      <c r="CS204" s="113"/>
      <c r="CT204" s="113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3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3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3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3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3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3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3"/>
      <c r="CQ205" s="113"/>
      <c r="CR205" s="113"/>
      <c r="CS205" s="113"/>
      <c r="CT205" s="113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3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3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3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3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3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3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3"/>
      <c r="CQ206" s="113"/>
      <c r="CR206" s="113"/>
      <c r="CS206" s="113"/>
      <c r="CT206" s="113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3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3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3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3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3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3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3"/>
      <c r="CQ207" s="113"/>
      <c r="CR207" s="113"/>
      <c r="CS207" s="113"/>
      <c r="CT207" s="113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3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3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3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3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3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3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3"/>
      <c r="CQ208" s="113"/>
      <c r="CR208" s="113"/>
      <c r="CS208" s="113"/>
      <c r="CT208" s="113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3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3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3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3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3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3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3"/>
      <c r="CQ209" s="113"/>
      <c r="CR209" s="113"/>
      <c r="CS209" s="113"/>
      <c r="CT209" s="113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3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3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3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3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3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3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3"/>
      <c r="CQ210" s="113"/>
      <c r="CR210" s="113"/>
      <c r="CS210" s="113"/>
      <c r="CT210" s="113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3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3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3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3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3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3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3"/>
      <c r="CQ211" s="113"/>
      <c r="CR211" s="113"/>
      <c r="CS211" s="113"/>
      <c r="CT211" s="113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3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3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3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3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3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3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3"/>
      <c r="CQ212" s="113"/>
      <c r="CR212" s="113"/>
      <c r="CS212" s="113"/>
      <c r="CT212" s="113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3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3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3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3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3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3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3"/>
      <c r="CQ213" s="113"/>
      <c r="CR213" s="113"/>
      <c r="CS213" s="113"/>
      <c r="CT213" s="113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3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3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3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3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3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3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3"/>
      <c r="CQ214" s="113"/>
      <c r="CR214" s="113"/>
      <c r="CS214" s="113"/>
      <c r="CT214" s="113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3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3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3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3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3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3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3"/>
      <c r="CQ215" s="113"/>
      <c r="CR215" s="113"/>
      <c r="CS215" s="113"/>
      <c r="CT215" s="113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3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3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3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3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3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3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3"/>
      <c r="CQ216" s="113"/>
      <c r="CR216" s="113"/>
      <c r="CS216" s="113"/>
      <c r="CT216" s="113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3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3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3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3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3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3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3"/>
      <c r="CQ217" s="113"/>
      <c r="CR217" s="113"/>
      <c r="CS217" s="113"/>
      <c r="CT217" s="113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3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3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3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3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3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3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3"/>
      <c r="CQ218" s="113"/>
      <c r="CR218" s="113"/>
      <c r="CS218" s="113"/>
      <c r="CT218" s="113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3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3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3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3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3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3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3"/>
      <c r="CQ219" s="113"/>
      <c r="CR219" s="113"/>
      <c r="CS219" s="113"/>
      <c r="CT219" s="113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3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3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3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3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3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3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3"/>
      <c r="CQ220" s="113"/>
      <c r="CR220" s="113"/>
      <c r="CS220" s="113"/>
      <c r="CT220" s="113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3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3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3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3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3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3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3"/>
      <c r="CQ221" s="113"/>
      <c r="CR221" s="113"/>
      <c r="CS221" s="113"/>
      <c r="CT221" s="113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3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3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3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3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3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3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3"/>
      <c r="CQ222" s="113"/>
      <c r="CR222" s="113"/>
      <c r="CS222" s="113"/>
      <c r="CT222" s="113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3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3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3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3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3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3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3"/>
      <c r="CQ223" s="113"/>
      <c r="CR223" s="113"/>
      <c r="CS223" s="113"/>
      <c r="CT223" s="113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3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3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3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3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3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3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3"/>
      <c r="CQ224" s="113"/>
      <c r="CR224" s="113"/>
      <c r="CS224" s="113"/>
      <c r="CT224" s="113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3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3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3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3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3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3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3"/>
      <c r="CQ225" s="113"/>
      <c r="CR225" s="113"/>
      <c r="CS225" s="113"/>
      <c r="CT225" s="113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3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3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3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3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3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3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3"/>
      <c r="CQ226" s="113"/>
      <c r="CR226" s="113"/>
      <c r="CS226" s="113"/>
      <c r="CT226" s="113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3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3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3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3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3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3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3"/>
      <c r="CQ227" s="113"/>
      <c r="CR227" s="113"/>
      <c r="CS227" s="113"/>
      <c r="CT227" s="113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3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3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3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3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3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3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3"/>
      <c r="CQ228" s="113"/>
      <c r="CR228" s="113"/>
      <c r="CS228" s="113"/>
      <c r="CT228" s="113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3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3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3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3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3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3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3"/>
      <c r="CQ229" s="113"/>
      <c r="CR229" s="113"/>
      <c r="CS229" s="113"/>
      <c r="CT229" s="113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3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3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3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3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3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3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3"/>
      <c r="CQ230" s="113"/>
      <c r="CR230" s="113"/>
      <c r="CS230" s="113"/>
      <c r="CT230" s="113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3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3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3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3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3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3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3"/>
      <c r="CQ231" s="113"/>
      <c r="CR231" s="113"/>
      <c r="CS231" s="113"/>
      <c r="CT231" s="113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3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3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3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3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3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3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3"/>
      <c r="CQ232" s="113"/>
      <c r="CR232" s="113"/>
      <c r="CS232" s="113"/>
      <c r="CT232" s="113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3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3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3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3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3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3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3"/>
      <c r="CQ233" s="113"/>
      <c r="CR233" s="113"/>
      <c r="CS233" s="113"/>
      <c r="CT233" s="113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3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3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3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3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3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3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3"/>
      <c r="CQ234" s="113"/>
      <c r="CR234" s="113"/>
      <c r="CS234" s="113"/>
      <c r="CT234" s="113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3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3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3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3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3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3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3"/>
      <c r="CQ235" s="113"/>
      <c r="CR235" s="113"/>
      <c r="CS235" s="113"/>
      <c r="CT235" s="113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3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3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3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3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3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3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3"/>
      <c r="CQ236" s="113"/>
      <c r="CR236" s="113"/>
      <c r="CS236" s="113"/>
      <c r="CT236" s="113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3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3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3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3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3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3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3"/>
      <c r="CQ237" s="113"/>
      <c r="CR237" s="113"/>
      <c r="CS237" s="113"/>
      <c r="CT237" s="113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3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3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3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3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3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3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3"/>
      <c r="CQ238" s="113"/>
      <c r="CR238" s="113"/>
      <c r="CS238" s="113"/>
      <c r="CT238" s="113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3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3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3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3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3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3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3"/>
      <c r="CQ239" s="113"/>
      <c r="CR239" s="113"/>
      <c r="CS239" s="113"/>
      <c r="CT239" s="113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3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3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3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3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3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3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3"/>
      <c r="CQ240" s="113"/>
      <c r="CR240" s="113"/>
      <c r="CS240" s="113"/>
      <c r="CT240" s="113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3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3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3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3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3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3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3"/>
      <c r="CQ241" s="113"/>
      <c r="CR241" s="113"/>
      <c r="CS241" s="113"/>
      <c r="CT241" s="113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3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3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3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3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3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3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3"/>
      <c r="CQ242" s="113"/>
      <c r="CR242" s="113"/>
      <c r="CS242" s="113"/>
      <c r="CT242" s="113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3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3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3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3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3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3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3"/>
      <c r="CQ243" s="113"/>
      <c r="CR243" s="113"/>
      <c r="CS243" s="113"/>
      <c r="CT243" s="113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3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3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3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3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3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3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3"/>
      <c r="CQ244" s="113"/>
      <c r="CR244" s="113"/>
      <c r="CS244" s="113"/>
      <c r="CT244" s="113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3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3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3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3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3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3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3"/>
      <c r="CQ245" s="113"/>
      <c r="CR245" s="113"/>
      <c r="CS245" s="113"/>
      <c r="CT245" s="113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3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3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3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3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3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3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3"/>
      <c r="CQ246" s="113"/>
      <c r="CR246" s="113"/>
      <c r="CS246" s="113"/>
      <c r="CT246" s="113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3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3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3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3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3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3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3"/>
      <c r="CQ247" s="113"/>
      <c r="CR247" s="113"/>
      <c r="CS247" s="113"/>
      <c r="CT247" s="113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3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3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3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3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3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3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3"/>
      <c r="CQ248" s="113"/>
      <c r="CR248" s="113"/>
      <c r="CS248" s="113"/>
      <c r="CT248" s="113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3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3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3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3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3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3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3"/>
      <c r="CQ249" s="113"/>
      <c r="CR249" s="113"/>
      <c r="CS249" s="113"/>
      <c r="CT249" s="113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3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3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3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3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3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3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3"/>
      <c r="CQ250" s="113"/>
      <c r="CR250" s="113"/>
      <c r="CS250" s="113"/>
      <c r="CT250" s="113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3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3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3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3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3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3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3"/>
      <c r="CQ251" s="113"/>
      <c r="CR251" s="113"/>
      <c r="CS251" s="113"/>
      <c r="CT251" s="113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3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3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3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3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3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3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3"/>
      <c r="CQ252" s="113"/>
      <c r="CR252" s="113"/>
      <c r="CS252" s="113"/>
      <c r="CT252" s="113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3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3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3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3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3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3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3"/>
      <c r="CQ253" s="113"/>
      <c r="CR253" s="113"/>
      <c r="CS253" s="113"/>
      <c r="CT253" s="113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3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3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3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3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3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3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3"/>
      <c r="CQ254" s="113"/>
      <c r="CR254" s="113"/>
      <c r="CS254" s="113"/>
      <c r="CT254" s="113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3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3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3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3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3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3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3"/>
      <c r="CQ255" s="113"/>
      <c r="CR255" s="113"/>
      <c r="CS255" s="113"/>
      <c r="CT255" s="113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3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3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3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3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3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3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3"/>
      <c r="CQ256" s="113"/>
      <c r="CR256" s="113"/>
      <c r="CS256" s="113"/>
      <c r="CT256" s="113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3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3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3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3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3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3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3"/>
      <c r="CQ257" s="113"/>
      <c r="CR257" s="113"/>
      <c r="CS257" s="113"/>
      <c r="CT257" s="113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3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3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3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3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3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3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3"/>
      <c r="CQ258" s="113"/>
      <c r="CR258" s="113"/>
      <c r="CS258" s="113"/>
      <c r="CT258" s="113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3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3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3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3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3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3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3"/>
      <c r="CQ259" s="113"/>
      <c r="CR259" s="113"/>
      <c r="CS259" s="113"/>
      <c r="CT259" s="113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3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3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3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3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3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3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3"/>
      <c r="CQ260" s="113"/>
      <c r="CR260" s="113"/>
      <c r="CS260" s="113"/>
      <c r="CT260" s="113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3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3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3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3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3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3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3"/>
      <c r="CQ261" s="113"/>
      <c r="CR261" s="113"/>
      <c r="CS261" s="113"/>
      <c r="CT261" s="113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3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3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3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3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3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3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3"/>
      <c r="CQ262" s="113"/>
      <c r="CR262" s="113"/>
      <c r="CS262" s="113"/>
      <c r="CT262" s="113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3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3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3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3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3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3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3"/>
      <c r="CQ263" s="113"/>
      <c r="CR263" s="113"/>
      <c r="CS263" s="113"/>
      <c r="CT263" s="113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3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3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3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3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3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3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3"/>
      <c r="CQ264" s="113"/>
      <c r="CR264" s="113"/>
      <c r="CS264" s="113"/>
      <c r="CT264" s="113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3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3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3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3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3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3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3"/>
      <c r="CQ265" s="113"/>
      <c r="CR265" s="113"/>
      <c r="CS265" s="113"/>
      <c r="CT265" s="113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3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3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3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3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3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3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3"/>
      <c r="CQ266" s="113"/>
      <c r="CR266" s="113"/>
      <c r="CS266" s="113"/>
      <c r="CT266" s="113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3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3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3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3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3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3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3"/>
      <c r="CQ267" s="113"/>
      <c r="CR267" s="113"/>
      <c r="CS267" s="113"/>
      <c r="CT267" s="113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3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3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3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3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3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3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3"/>
      <c r="CQ268" s="113"/>
      <c r="CR268" s="113"/>
      <c r="CS268" s="113"/>
      <c r="CT268" s="113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3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3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3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3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3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3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3"/>
      <c r="CQ269" s="113"/>
      <c r="CR269" s="113"/>
      <c r="CS269" s="113"/>
      <c r="CT269" s="113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3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3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3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3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3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3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3"/>
      <c r="CQ270" s="113"/>
      <c r="CR270" s="113"/>
      <c r="CS270" s="113"/>
      <c r="CT270" s="113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3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3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3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3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3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3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3"/>
      <c r="CQ271" s="113"/>
      <c r="CR271" s="113"/>
      <c r="CS271" s="113"/>
      <c r="CT271" s="113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3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3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3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3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3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3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3"/>
      <c r="CQ272" s="113"/>
      <c r="CR272" s="113"/>
      <c r="CS272" s="113"/>
      <c r="CT272" s="113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3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3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3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3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3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3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3"/>
      <c r="CQ273" s="113"/>
      <c r="CR273" s="113"/>
      <c r="CS273" s="113"/>
      <c r="CT273" s="113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3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3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3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3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3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3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3"/>
      <c r="CQ274" s="113"/>
      <c r="CR274" s="113"/>
      <c r="CS274" s="113"/>
      <c r="CT274" s="113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3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3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3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3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3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3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3"/>
      <c r="CQ275" s="113"/>
      <c r="CR275" s="113"/>
      <c r="CS275" s="113"/>
      <c r="CT275" s="113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3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3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3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3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3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3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3"/>
      <c r="CQ276" s="113"/>
      <c r="CR276" s="113"/>
      <c r="CS276" s="113"/>
      <c r="CT276" s="113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3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3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3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3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3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3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3"/>
      <c r="CQ277" s="113"/>
      <c r="CR277" s="113"/>
      <c r="CS277" s="113"/>
      <c r="CT277" s="113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3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3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3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3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3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3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3"/>
      <c r="CQ278" s="113"/>
      <c r="CR278" s="113"/>
      <c r="CS278" s="113"/>
      <c r="CT278" s="113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3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3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3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3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3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3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3"/>
      <c r="CQ279" s="113"/>
      <c r="CR279" s="113"/>
      <c r="CS279" s="113"/>
      <c r="CT279" s="113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3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3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3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3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3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3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3"/>
      <c r="CQ280" s="113"/>
      <c r="CR280" s="113"/>
      <c r="CS280" s="113"/>
      <c r="CT280" s="113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3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3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3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3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3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3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3"/>
      <c r="CQ281" s="113"/>
      <c r="CR281" s="113"/>
      <c r="CS281" s="113"/>
      <c r="CT281" s="113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3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3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3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3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3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3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3"/>
      <c r="CQ282" s="113"/>
      <c r="CR282" s="113"/>
      <c r="CS282" s="113"/>
      <c r="CT282" s="113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3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3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3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3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3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3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3"/>
      <c r="CQ283" s="113"/>
      <c r="CR283" s="113"/>
      <c r="CS283" s="113"/>
      <c r="CT283" s="113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3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3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3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3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3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3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3"/>
      <c r="CQ284" s="113"/>
      <c r="CR284" s="113"/>
      <c r="CS284" s="113"/>
      <c r="CT284" s="113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3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3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3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3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3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3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3"/>
      <c r="CQ285" s="113"/>
      <c r="CR285" s="113"/>
      <c r="CS285" s="113"/>
      <c r="CT285" s="113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3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3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3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3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3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3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3"/>
      <c r="CQ286" s="113"/>
      <c r="CR286" s="113"/>
      <c r="CS286" s="113"/>
      <c r="CT286" s="113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3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3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3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3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3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3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3"/>
      <c r="CQ287" s="113"/>
      <c r="CR287" s="113"/>
      <c r="CS287" s="113"/>
      <c r="CT287" s="113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3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3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3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3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3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3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3"/>
      <c r="CQ288" s="113"/>
      <c r="CR288" s="113"/>
      <c r="CS288" s="113"/>
      <c r="CT288" s="113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3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3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3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3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3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3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3"/>
      <c r="CQ289" s="113"/>
      <c r="CR289" s="113"/>
      <c r="CS289" s="113"/>
      <c r="CT289" s="113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3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3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3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3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3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3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3"/>
      <c r="CQ290" s="113"/>
      <c r="CR290" s="113"/>
      <c r="CS290" s="113"/>
      <c r="CT290" s="113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3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3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3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3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3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3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3"/>
      <c r="CQ291" s="113"/>
      <c r="CR291" s="113"/>
      <c r="CS291" s="113"/>
      <c r="CT291" s="113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3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3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3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3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3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3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3"/>
      <c r="CQ292" s="113"/>
      <c r="CR292" s="113"/>
      <c r="CS292" s="113"/>
      <c r="CT292" s="113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3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3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3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3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3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3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3"/>
      <c r="CQ293" s="113"/>
      <c r="CR293" s="113"/>
      <c r="CS293" s="113"/>
      <c r="CT293" s="113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3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3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3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3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3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3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3"/>
      <c r="CQ294" s="113"/>
      <c r="CR294" s="113"/>
      <c r="CS294" s="113"/>
      <c r="CT294" s="113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3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3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3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3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3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3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3"/>
      <c r="CQ295" s="113"/>
      <c r="CR295" s="113"/>
      <c r="CS295" s="113"/>
      <c r="CT295" s="113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3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3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3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3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3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3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3"/>
      <c r="CQ296" s="113"/>
      <c r="CR296" s="113"/>
      <c r="CS296" s="113"/>
      <c r="CT296" s="113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3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3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3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3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3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3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3"/>
      <c r="CQ297" s="113"/>
      <c r="CR297" s="113"/>
      <c r="CS297" s="113"/>
      <c r="CT297" s="113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3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3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3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3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3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3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3"/>
      <c r="CQ298" s="113"/>
      <c r="CR298" s="113"/>
      <c r="CS298" s="113"/>
      <c r="CT298" s="113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3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3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3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3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3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3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3"/>
      <c r="CQ299" s="113"/>
      <c r="CR299" s="113"/>
      <c r="CS299" s="113"/>
      <c r="CT299" s="113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3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3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3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3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3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3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3"/>
      <c r="CQ300" s="113"/>
      <c r="CR300" s="113"/>
      <c r="CS300" s="113"/>
      <c r="CT300" s="113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3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3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3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3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3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3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3"/>
      <c r="CQ301" s="113"/>
      <c r="CR301" s="113"/>
      <c r="CS301" s="113"/>
      <c r="CT301" s="113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3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3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3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3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3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3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3"/>
      <c r="CQ302" s="113"/>
      <c r="CR302" s="113"/>
      <c r="CS302" s="113"/>
      <c r="CT302" s="113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3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3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3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3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3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3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3"/>
      <c r="CQ303" s="113"/>
      <c r="CR303" s="113"/>
      <c r="CS303" s="113"/>
      <c r="CT303" s="113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3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3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3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3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3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3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3"/>
      <c r="CQ304" s="113"/>
      <c r="CR304" s="113"/>
      <c r="CS304" s="113"/>
      <c r="CT304" s="113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3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3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3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3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3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3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3"/>
      <c r="CQ305" s="113"/>
      <c r="CR305" s="113"/>
      <c r="CS305" s="113"/>
      <c r="CT305" s="113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3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3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3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3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3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3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3"/>
      <c r="CQ306" s="113"/>
      <c r="CR306" s="113"/>
      <c r="CS306" s="113"/>
      <c r="CT306" s="113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3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3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3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3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3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3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3"/>
      <c r="CQ307" s="113"/>
      <c r="CR307" s="113"/>
      <c r="CS307" s="113"/>
      <c r="CT307" s="113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3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3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3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3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3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3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3"/>
      <c r="CQ308" s="113"/>
      <c r="CR308" s="113"/>
      <c r="CS308" s="113"/>
      <c r="CT308" s="113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3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3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3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3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3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3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3"/>
      <c r="CQ309" s="113"/>
      <c r="CR309" s="113"/>
      <c r="CS309" s="113"/>
      <c r="CT309" s="113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3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3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3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3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3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3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3"/>
      <c r="CQ310" s="113"/>
      <c r="CR310" s="113"/>
      <c r="CS310" s="113"/>
      <c r="CT310" s="113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3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3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3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3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3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3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3"/>
      <c r="CQ311" s="113"/>
      <c r="CR311" s="113"/>
      <c r="CS311" s="113"/>
      <c r="CT311" s="113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3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3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3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3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3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3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3"/>
      <c r="CQ312" s="113"/>
      <c r="CR312" s="113"/>
      <c r="CS312" s="113"/>
      <c r="CT312" s="113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3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3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3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3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3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3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3"/>
      <c r="CQ313" s="113"/>
      <c r="CR313" s="113"/>
      <c r="CS313" s="113"/>
      <c r="CT313" s="113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3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3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3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3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3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3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3"/>
      <c r="CQ314" s="113"/>
      <c r="CR314" s="113"/>
      <c r="CS314" s="113"/>
      <c r="CT314" s="113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3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3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3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3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3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3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3"/>
      <c r="CQ315" s="113"/>
      <c r="CR315" s="113"/>
      <c r="CS315" s="113"/>
      <c r="CT315" s="113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3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3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3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3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3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3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3"/>
      <c r="CQ316" s="113"/>
      <c r="CR316" s="113"/>
      <c r="CS316" s="113"/>
      <c r="CT316" s="113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3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3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3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3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3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3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3"/>
      <c r="CQ317" s="113"/>
      <c r="CR317" s="113"/>
      <c r="CS317" s="113"/>
      <c r="CT317" s="113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3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3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3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3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3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3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3"/>
      <c r="CQ318" s="113"/>
      <c r="CR318" s="113"/>
      <c r="CS318" s="113"/>
      <c r="CT318" s="113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3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3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3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3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3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3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3"/>
      <c r="CQ319" s="113"/>
      <c r="CR319" s="113"/>
      <c r="CS319" s="113"/>
      <c r="CT319" s="113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3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3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3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3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3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3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3"/>
      <c r="CQ320" s="113"/>
      <c r="CR320" s="113"/>
      <c r="CS320" s="113"/>
      <c r="CT320" s="113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3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3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3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3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3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3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3"/>
      <c r="CQ321" s="113"/>
      <c r="CR321" s="113"/>
      <c r="CS321" s="113"/>
      <c r="CT321" s="113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3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3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3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3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3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3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3"/>
      <c r="CQ322" s="113"/>
      <c r="CR322" s="113"/>
      <c r="CS322" s="113"/>
      <c r="CT322" s="113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3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3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3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3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3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3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3"/>
      <c r="CQ323" s="113"/>
      <c r="CR323" s="113"/>
      <c r="CS323" s="113"/>
      <c r="CT323" s="113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3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3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3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3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3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3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3"/>
      <c r="CQ324" s="113"/>
      <c r="CR324" s="113"/>
      <c r="CS324" s="113"/>
      <c r="CT324" s="113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3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3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3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3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3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3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3"/>
      <c r="CQ325" s="113"/>
      <c r="CR325" s="113"/>
      <c r="CS325" s="113"/>
      <c r="CT325" s="113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3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3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3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3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3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3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3"/>
      <c r="CQ326" s="113"/>
      <c r="CR326" s="113"/>
      <c r="CS326" s="113"/>
      <c r="CT326" s="113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3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3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3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3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3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3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3"/>
      <c r="CQ327" s="113"/>
      <c r="CR327" s="113"/>
      <c r="CS327" s="113"/>
      <c r="CT327" s="113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3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3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3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3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3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3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3"/>
      <c r="CQ328" s="113"/>
      <c r="CR328" s="113"/>
      <c r="CS328" s="113"/>
      <c r="CT328" s="113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3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3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3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3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3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3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3"/>
      <c r="CQ329" s="113"/>
      <c r="CR329" s="113"/>
      <c r="CS329" s="113"/>
      <c r="CT329" s="113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3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3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3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3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3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3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3"/>
      <c r="CQ330" s="113"/>
      <c r="CR330" s="113"/>
      <c r="CS330" s="113"/>
      <c r="CT330" s="113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3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3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3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3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3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3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3"/>
      <c r="CQ331" s="113"/>
      <c r="CR331" s="113"/>
      <c r="CS331" s="113"/>
      <c r="CT331" s="113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3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3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3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3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3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3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3"/>
      <c r="CQ332" s="113"/>
      <c r="CR332" s="113"/>
      <c r="CS332" s="113"/>
      <c r="CT332" s="113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3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3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3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3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3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3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3"/>
      <c r="CQ333" s="113"/>
      <c r="CR333" s="113"/>
      <c r="CS333" s="113"/>
      <c r="CT333" s="113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3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3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3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3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3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3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3"/>
      <c r="CQ334" s="113"/>
      <c r="CR334" s="113"/>
      <c r="CS334" s="113"/>
      <c r="CT334" s="113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3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3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3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3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3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3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3"/>
      <c r="CQ335" s="113"/>
      <c r="CR335" s="113"/>
      <c r="CS335" s="113"/>
      <c r="CT335" s="113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3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3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3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3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3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3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3"/>
      <c r="CQ336" s="113"/>
      <c r="CR336" s="113"/>
      <c r="CS336" s="113"/>
      <c r="CT336" s="113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3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3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3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3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3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3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3"/>
      <c r="CQ337" s="113"/>
      <c r="CR337" s="113"/>
      <c r="CS337" s="113"/>
      <c r="CT337" s="113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3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3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3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3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3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3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3"/>
      <c r="CQ338" s="113"/>
      <c r="CR338" s="113"/>
      <c r="CS338" s="113"/>
      <c r="CT338" s="113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3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3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3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3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3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3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3"/>
      <c r="CQ339" s="113"/>
      <c r="CR339" s="113"/>
      <c r="CS339" s="113"/>
      <c r="CT339" s="113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3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3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3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3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3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3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3"/>
      <c r="CQ340" s="113"/>
      <c r="CR340" s="113"/>
      <c r="CS340" s="113"/>
      <c r="CT340" s="113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3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3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3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3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3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3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3"/>
      <c r="CQ341" s="113"/>
      <c r="CR341" s="113"/>
      <c r="CS341" s="113"/>
      <c r="CT341" s="113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3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3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3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3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3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3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3"/>
      <c r="CQ342" s="113"/>
      <c r="CR342" s="113"/>
      <c r="CS342" s="113"/>
      <c r="CT342" s="113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3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3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3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3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3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3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3"/>
      <c r="CQ343" s="113"/>
      <c r="CR343" s="113"/>
      <c r="CS343" s="113"/>
      <c r="CT343" s="113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3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3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3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3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3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3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3"/>
      <c r="CQ344" s="113"/>
      <c r="CR344" s="113"/>
      <c r="CS344" s="113"/>
      <c r="CT344" s="113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3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3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3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3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3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3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3"/>
      <c r="CQ345" s="113"/>
      <c r="CR345" s="113"/>
      <c r="CS345" s="113"/>
      <c r="CT345" s="113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3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3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3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3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3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3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3"/>
      <c r="CQ346" s="113"/>
      <c r="CR346" s="113"/>
      <c r="CS346" s="113"/>
      <c r="CT346" s="113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3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3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3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3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3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3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3"/>
      <c r="CQ347" s="113"/>
      <c r="CR347" s="113"/>
      <c r="CS347" s="113"/>
      <c r="CT347" s="113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3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3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3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3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3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3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3"/>
      <c r="CQ348" s="113"/>
      <c r="CR348" s="113"/>
      <c r="CS348" s="113"/>
      <c r="CT348" s="113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3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3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3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3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3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3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3"/>
      <c r="CQ349" s="113"/>
      <c r="CR349" s="113"/>
      <c r="CS349" s="113"/>
      <c r="CT349" s="113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3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3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3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3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3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3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3"/>
      <c r="CQ350" s="113"/>
      <c r="CR350" s="113"/>
      <c r="CS350" s="113"/>
      <c r="CT350" s="113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3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3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3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3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3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3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3"/>
      <c r="CQ351" s="113"/>
      <c r="CR351" s="113"/>
      <c r="CS351" s="113"/>
      <c r="CT351" s="113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3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3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3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3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3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3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3"/>
      <c r="CQ352" s="113"/>
      <c r="CR352" s="113"/>
      <c r="CS352" s="113"/>
      <c r="CT352" s="113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3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3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3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3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3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3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3"/>
      <c r="CQ353" s="113"/>
      <c r="CR353" s="113"/>
      <c r="CS353" s="113"/>
      <c r="CT353" s="113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3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3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3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3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3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3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3"/>
      <c r="CQ354" s="113"/>
      <c r="CR354" s="113"/>
      <c r="CS354" s="113"/>
      <c r="CT354" s="113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3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3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3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3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3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3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3"/>
      <c r="CQ355" s="113"/>
      <c r="CR355" s="113"/>
      <c r="CS355" s="113"/>
      <c r="CT355" s="113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3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3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3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3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3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3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3"/>
      <c r="CQ356" s="113"/>
      <c r="CR356" s="113"/>
      <c r="CS356" s="113"/>
      <c r="CT356" s="113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3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3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3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3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3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3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3"/>
      <c r="CQ357" s="113"/>
      <c r="CR357" s="113"/>
      <c r="CS357" s="113"/>
      <c r="CT357" s="113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3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3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3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3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3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3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3"/>
      <c r="CQ358" s="113"/>
      <c r="CR358" s="113"/>
      <c r="CS358" s="113"/>
      <c r="CT358" s="113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3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3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3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3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3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3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3"/>
      <c r="CQ359" s="113"/>
      <c r="CR359" s="113"/>
      <c r="CS359" s="113"/>
      <c r="CT359" s="113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3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3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3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3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3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3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3"/>
      <c r="CQ360" s="113"/>
      <c r="CR360" s="113"/>
      <c r="CS360" s="113"/>
      <c r="CT360" s="113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3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3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3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3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3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3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3"/>
      <c r="CQ361" s="113"/>
      <c r="CR361" s="113"/>
      <c r="CS361" s="113"/>
      <c r="CT361" s="113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3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3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3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3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3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3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3"/>
      <c r="CQ362" s="113"/>
      <c r="CR362" s="113"/>
      <c r="CS362" s="113"/>
      <c r="CT362" s="113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3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3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3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3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3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3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3"/>
      <c r="CQ363" s="113"/>
      <c r="CR363" s="113"/>
      <c r="CS363" s="113"/>
      <c r="CT363" s="113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3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3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3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3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3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3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3"/>
      <c r="CQ364" s="113"/>
      <c r="CR364" s="113"/>
      <c r="CS364" s="113"/>
      <c r="CT364" s="113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3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3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3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3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3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3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3"/>
      <c r="CQ365" s="113"/>
      <c r="CR365" s="113"/>
      <c r="CS365" s="113"/>
      <c r="CT365" s="113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3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3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3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3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3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3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3"/>
      <c r="CQ366" s="113"/>
      <c r="CR366" s="113"/>
      <c r="CS366" s="113"/>
      <c r="CT366" s="113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3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3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3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3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3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3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3"/>
      <c r="CQ367" s="113"/>
      <c r="CR367" s="113"/>
      <c r="CS367" s="113"/>
      <c r="CT367" s="113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3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3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3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3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3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3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3"/>
      <c r="CQ368" s="113"/>
      <c r="CR368" s="113"/>
      <c r="CS368" s="113"/>
      <c r="CT368" s="113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3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3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3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3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3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3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3"/>
      <c r="CQ369" s="113"/>
      <c r="CR369" s="113"/>
      <c r="CS369" s="113"/>
      <c r="CT369" s="113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3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3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3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3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3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3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3"/>
      <c r="CQ370" s="113"/>
      <c r="CR370" s="113"/>
      <c r="CS370" s="113"/>
      <c r="CT370" s="113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3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3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3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3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3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3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3"/>
      <c r="CQ371" s="113"/>
      <c r="CR371" s="113"/>
      <c r="CS371" s="113"/>
      <c r="CT371" s="113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3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3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3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3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3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3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3"/>
      <c r="CQ372" s="113"/>
      <c r="CR372" s="113"/>
      <c r="CS372" s="113"/>
      <c r="CT372" s="113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3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3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3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3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3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3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3"/>
      <c r="CQ373" s="113"/>
      <c r="CR373" s="113"/>
      <c r="CS373" s="113"/>
      <c r="CT373" s="113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3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3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3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3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3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3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3"/>
      <c r="CQ374" s="113"/>
      <c r="CR374" s="113"/>
      <c r="CS374" s="113"/>
      <c r="CT374" s="113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3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3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3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3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3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3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3"/>
      <c r="CQ375" s="113"/>
      <c r="CR375" s="113"/>
      <c r="CS375" s="113"/>
      <c r="CT375" s="113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3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3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3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3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3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3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3"/>
      <c r="CQ376" s="113"/>
      <c r="CR376" s="113"/>
      <c r="CS376" s="113"/>
      <c r="CT376" s="113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3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3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3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3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3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3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3"/>
      <c r="CQ377" s="113"/>
      <c r="CR377" s="113"/>
      <c r="CS377" s="113"/>
      <c r="CT377" s="113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3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3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3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3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3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3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3"/>
      <c r="CQ378" s="113"/>
      <c r="CR378" s="113"/>
      <c r="CS378" s="113"/>
      <c r="CT378" s="113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3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3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3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3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3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3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3"/>
      <c r="CQ379" s="113"/>
      <c r="CR379" s="113"/>
      <c r="CS379" s="113"/>
      <c r="CT379" s="113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3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3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3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3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3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3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3"/>
      <c r="CQ380" s="113"/>
      <c r="CR380" s="113"/>
      <c r="CS380" s="113"/>
      <c r="CT380" s="113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3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3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3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3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3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3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3"/>
      <c r="CQ381" s="113"/>
      <c r="CR381" s="113"/>
      <c r="CS381" s="113"/>
      <c r="CT381" s="113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3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3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3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3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3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3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3"/>
      <c r="CQ382" s="113"/>
      <c r="CR382" s="113"/>
      <c r="CS382" s="113"/>
      <c r="CT382" s="113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3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3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3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3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3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3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3"/>
      <c r="CQ383" s="113"/>
      <c r="CR383" s="113"/>
      <c r="CS383" s="113"/>
      <c r="CT383" s="113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3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3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3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3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3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3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3"/>
      <c r="CQ384" s="113"/>
      <c r="CR384" s="113"/>
      <c r="CS384" s="113"/>
      <c r="CT384" s="113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3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3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3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3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3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3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3"/>
      <c r="CQ385" s="113"/>
      <c r="CR385" s="113"/>
      <c r="CS385" s="113"/>
      <c r="CT385" s="113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3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3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3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3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3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3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3"/>
      <c r="CQ386" s="113"/>
      <c r="CR386" s="113"/>
      <c r="CS386" s="113"/>
      <c r="CT386" s="113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3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3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3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3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3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3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3"/>
      <c r="CQ387" s="113"/>
      <c r="CR387" s="113"/>
      <c r="CS387" s="113"/>
      <c r="CT387" s="113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3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3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3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3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3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3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3"/>
      <c r="CQ388" s="113"/>
      <c r="CR388" s="113"/>
      <c r="CS388" s="113"/>
      <c r="CT388" s="113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3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3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3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3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3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3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3"/>
      <c r="CQ389" s="113"/>
      <c r="CR389" s="113"/>
      <c r="CS389" s="113"/>
      <c r="CT389" s="113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3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3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3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3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3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3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3"/>
      <c r="CQ390" s="113"/>
      <c r="CR390" s="113"/>
      <c r="CS390" s="113"/>
      <c r="CT390" s="113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3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3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3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3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3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3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3"/>
      <c r="CQ391" s="113"/>
      <c r="CR391" s="113"/>
      <c r="CS391" s="113"/>
      <c r="CT391" s="113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3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3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3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3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3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3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3"/>
      <c r="CQ392" s="113"/>
      <c r="CR392" s="113"/>
      <c r="CS392" s="113"/>
      <c r="CT392" s="113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3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3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3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3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3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3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3"/>
      <c r="CQ393" s="113"/>
      <c r="CR393" s="113"/>
      <c r="CS393" s="113"/>
      <c r="CT393" s="113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3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3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3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3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3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3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3"/>
      <c r="CQ394" s="113"/>
      <c r="CR394" s="113"/>
      <c r="CS394" s="113"/>
      <c r="CT394" s="113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3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3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3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3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3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3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3"/>
      <c r="CQ395" s="113"/>
      <c r="CR395" s="113"/>
      <c r="CS395" s="113"/>
      <c r="CT395" s="113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3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3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3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3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3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3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3"/>
      <c r="CQ396" s="113"/>
      <c r="CR396" s="113"/>
      <c r="CS396" s="113"/>
      <c r="CT396" s="113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3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3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3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3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3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3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3"/>
      <c r="CQ397" s="113"/>
      <c r="CR397" s="113"/>
      <c r="CS397" s="113"/>
      <c r="CT397" s="113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3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3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3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3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3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3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3"/>
      <c r="CQ398" s="113"/>
      <c r="CR398" s="113"/>
      <c r="CS398" s="113"/>
      <c r="CT398" s="113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3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3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3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3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3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3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3"/>
      <c r="CQ399" s="113"/>
      <c r="CR399" s="113"/>
      <c r="CS399" s="113"/>
      <c r="CT399" s="113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3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3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3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3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3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3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3"/>
      <c r="CQ400" s="113"/>
      <c r="CR400" s="113"/>
      <c r="CS400" s="113"/>
      <c r="CT400" s="113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3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3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3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3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3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3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3"/>
      <c r="CQ401" s="113"/>
      <c r="CR401" s="113"/>
      <c r="CS401" s="113"/>
      <c r="CT401" s="113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3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3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3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3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3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3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3"/>
      <c r="CQ402" s="113"/>
      <c r="CR402" s="113"/>
      <c r="CS402" s="113"/>
      <c r="CT402" s="113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3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3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3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3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3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3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3"/>
      <c r="CQ403" s="113"/>
      <c r="CR403" s="113"/>
      <c r="CS403" s="113"/>
      <c r="CT403" s="113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3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3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3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3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3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3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3"/>
      <c r="CQ404" s="113"/>
      <c r="CR404" s="113"/>
      <c r="CS404" s="113"/>
      <c r="CT404" s="113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3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3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3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3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3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3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3"/>
      <c r="CQ405" s="113"/>
      <c r="CR405" s="113"/>
      <c r="CS405" s="113"/>
      <c r="CT405" s="113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3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3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3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3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3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3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3"/>
      <c r="CQ406" s="113"/>
      <c r="CR406" s="113"/>
      <c r="CS406" s="113"/>
      <c r="CT406" s="113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3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3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3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3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3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3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3"/>
      <c r="CQ407" s="113"/>
      <c r="CR407" s="113"/>
      <c r="CS407" s="113"/>
      <c r="CT407" s="113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3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3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3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3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3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3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3"/>
      <c r="CQ408" s="113"/>
      <c r="CR408" s="113"/>
      <c r="CS408" s="113"/>
      <c r="CT408" s="113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3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3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3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3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3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3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3"/>
      <c r="CQ409" s="113"/>
      <c r="CR409" s="113"/>
      <c r="CS409" s="113"/>
      <c r="CT409" s="113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3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3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3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3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3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3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3"/>
      <c r="CQ410" s="113"/>
      <c r="CR410" s="113"/>
      <c r="CS410" s="113"/>
      <c r="CT410" s="113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3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3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3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3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3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3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3"/>
      <c r="CQ411" s="113"/>
      <c r="CR411" s="113"/>
      <c r="CS411" s="113"/>
      <c r="CT411" s="113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3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3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3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3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3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3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3"/>
      <c r="CQ412" s="113"/>
      <c r="CR412" s="113"/>
      <c r="CS412" s="113"/>
      <c r="CT412" s="113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3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3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3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3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3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3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3"/>
      <c r="CQ413" s="113"/>
      <c r="CR413" s="113"/>
      <c r="CS413" s="113"/>
      <c r="CT413" s="113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3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3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3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3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3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3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3"/>
      <c r="CQ414" s="113"/>
      <c r="CR414" s="113"/>
      <c r="CS414" s="113"/>
      <c r="CT414" s="113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3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3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3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3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3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3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3"/>
      <c r="CQ415" s="113"/>
      <c r="CR415" s="113"/>
      <c r="CS415" s="113"/>
      <c r="CT415" s="113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3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3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3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3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3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3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3"/>
      <c r="CQ416" s="113"/>
      <c r="CR416" s="113"/>
      <c r="CS416" s="113"/>
      <c r="CT416" s="113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3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3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3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3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3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3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3"/>
      <c r="CQ417" s="113"/>
      <c r="CR417" s="113"/>
      <c r="CS417" s="113"/>
      <c r="CT417" s="113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3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3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3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3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3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3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3"/>
      <c r="CQ418" s="113"/>
      <c r="CR418" s="113"/>
      <c r="CS418" s="113"/>
      <c r="CT418" s="113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3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3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3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3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3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3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3"/>
      <c r="CQ419" s="113"/>
      <c r="CR419" s="113"/>
      <c r="CS419" s="113"/>
      <c r="CT419" s="113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3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3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3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3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3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3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3"/>
      <c r="CQ420" s="113"/>
      <c r="CR420" s="113"/>
      <c r="CS420" s="113"/>
      <c r="CT420" s="113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3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3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3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3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3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3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3"/>
      <c r="CQ421" s="113"/>
      <c r="CR421" s="113"/>
      <c r="CS421" s="113"/>
      <c r="CT421" s="113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3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3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3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3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3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3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3"/>
      <c r="CQ422" s="113"/>
      <c r="CR422" s="113"/>
      <c r="CS422" s="113"/>
      <c r="CT422" s="113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3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3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3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3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3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3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3"/>
      <c r="CQ423" s="113"/>
      <c r="CR423" s="113"/>
      <c r="CS423" s="113"/>
      <c r="CT423" s="113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3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3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3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3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3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3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3"/>
      <c r="CQ424" s="113"/>
      <c r="CR424" s="113"/>
      <c r="CS424" s="113"/>
      <c r="CT424" s="113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3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3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3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3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3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3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3"/>
      <c r="CQ425" s="113"/>
      <c r="CR425" s="113"/>
      <c r="CS425" s="113"/>
      <c r="CT425" s="113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3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3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3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3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3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3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3"/>
      <c r="CQ426" s="113"/>
      <c r="CR426" s="113"/>
      <c r="CS426" s="113"/>
      <c r="CT426" s="113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3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3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3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3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3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3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3"/>
      <c r="CQ427" s="113"/>
      <c r="CR427" s="113"/>
      <c r="CS427" s="113"/>
      <c r="CT427" s="113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3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3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3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3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3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3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3"/>
      <c r="CQ428" s="113"/>
      <c r="CR428" s="113"/>
      <c r="CS428" s="113"/>
      <c r="CT428" s="113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3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3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3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3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3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3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3"/>
      <c r="CQ429" s="113"/>
      <c r="CR429" s="113"/>
      <c r="CS429" s="113"/>
      <c r="CT429" s="113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3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3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3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3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3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3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3"/>
      <c r="CQ430" s="113"/>
      <c r="CR430" s="113"/>
      <c r="CS430" s="113"/>
      <c r="CT430" s="113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3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3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3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3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3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3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3"/>
      <c r="CQ431" s="113"/>
      <c r="CR431" s="113"/>
      <c r="CS431" s="113"/>
      <c r="CT431" s="113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3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3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3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3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3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3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3"/>
      <c r="CQ432" s="113"/>
      <c r="CR432" s="113"/>
      <c r="CS432" s="113"/>
      <c r="CT432" s="113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3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3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3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3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3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3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3"/>
      <c r="CQ433" s="113"/>
      <c r="CR433" s="113"/>
      <c r="CS433" s="113"/>
      <c r="CT433" s="113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3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3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3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3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3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3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3"/>
      <c r="CQ434" s="113"/>
      <c r="CR434" s="113"/>
      <c r="CS434" s="113"/>
      <c r="CT434" s="113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3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3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3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3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3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3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3"/>
      <c r="CQ435" s="113"/>
      <c r="CR435" s="113"/>
      <c r="CS435" s="113"/>
      <c r="CT435" s="113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3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3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3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3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3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3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3"/>
      <c r="CQ436" s="113"/>
      <c r="CR436" s="113"/>
      <c r="CS436" s="113"/>
      <c r="CT436" s="113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3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3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3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3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3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3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3"/>
      <c r="CQ437" s="113"/>
      <c r="CR437" s="113"/>
      <c r="CS437" s="113"/>
      <c r="CT437" s="113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3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3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3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3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3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3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3"/>
      <c r="CQ438" s="113"/>
      <c r="CR438" s="113"/>
      <c r="CS438" s="113"/>
      <c r="CT438" s="113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3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3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3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3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3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3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3"/>
      <c r="CQ439" s="113"/>
      <c r="CR439" s="113"/>
      <c r="CS439" s="113"/>
      <c r="CT439" s="113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3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3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3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3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3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3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3"/>
      <c r="CQ440" s="113"/>
      <c r="CR440" s="113"/>
      <c r="CS440" s="113"/>
      <c r="CT440" s="113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3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3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3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3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3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3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3"/>
      <c r="CQ441" s="113"/>
      <c r="CR441" s="113"/>
      <c r="CS441" s="113"/>
      <c r="CT441" s="113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3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3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3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3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3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3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3"/>
      <c r="CQ442" s="113"/>
      <c r="CR442" s="113"/>
      <c r="CS442" s="113"/>
      <c r="CT442" s="113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3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3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3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3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3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3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3"/>
      <c r="CQ443" s="113"/>
      <c r="CR443" s="113"/>
      <c r="CS443" s="113"/>
      <c r="CT443" s="113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3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3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3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3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3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3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3"/>
      <c r="CQ444" s="113"/>
      <c r="CR444" s="113"/>
      <c r="CS444" s="113"/>
      <c r="CT444" s="113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3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3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3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3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3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3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3"/>
      <c r="CQ445" s="113"/>
      <c r="CR445" s="113"/>
      <c r="CS445" s="113"/>
      <c r="CT445" s="113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3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3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3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3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3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3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3"/>
      <c r="CQ446" s="113"/>
      <c r="CR446" s="113"/>
      <c r="CS446" s="113"/>
      <c r="CT446" s="113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3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3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3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3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3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3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3"/>
      <c r="CQ447" s="113"/>
      <c r="CR447" s="113"/>
      <c r="CS447" s="113"/>
      <c r="CT447" s="113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3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3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3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3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3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3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3"/>
      <c r="CQ448" s="113"/>
      <c r="CR448" s="113"/>
      <c r="CS448" s="113"/>
      <c r="CT448" s="113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3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3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3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3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3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3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3"/>
      <c r="CQ449" s="113"/>
      <c r="CR449" s="113"/>
      <c r="CS449" s="113"/>
      <c r="CT449" s="113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3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3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3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3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3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3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3"/>
      <c r="CQ450" s="113"/>
      <c r="CR450" s="113"/>
      <c r="CS450" s="113"/>
      <c r="CT450" s="113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3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3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3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3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3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3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3"/>
      <c r="CQ451" s="113"/>
      <c r="CR451" s="113"/>
      <c r="CS451" s="113"/>
      <c r="CT451" s="113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3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3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3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3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3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3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3"/>
      <c r="CQ452" s="113"/>
      <c r="CR452" s="113"/>
      <c r="CS452" s="113"/>
      <c r="CT452" s="113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3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3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3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3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3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3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3"/>
      <c r="CQ453" s="113"/>
      <c r="CR453" s="113"/>
      <c r="CS453" s="113"/>
      <c r="CT453" s="113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3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3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3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3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3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3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3"/>
      <c r="CQ454" s="113"/>
      <c r="CR454" s="113"/>
      <c r="CS454" s="113"/>
      <c r="CT454" s="113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3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3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3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3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3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3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3"/>
      <c r="CQ455" s="113"/>
      <c r="CR455" s="113"/>
      <c r="CS455" s="113"/>
      <c r="CT455" s="113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3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3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3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3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3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3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3"/>
      <c r="CQ456" s="113"/>
      <c r="CR456" s="113"/>
      <c r="CS456" s="113"/>
      <c r="CT456" s="113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3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3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3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3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3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3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3"/>
      <c r="CQ457" s="113"/>
      <c r="CR457" s="113"/>
      <c r="CS457" s="113"/>
      <c r="CT457" s="113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3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3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3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3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3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3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3"/>
      <c r="CQ458" s="113"/>
      <c r="CR458" s="113"/>
      <c r="CS458" s="113"/>
      <c r="CT458" s="113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3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3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3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3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3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3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3"/>
      <c r="CQ459" s="113"/>
      <c r="CR459" s="113"/>
      <c r="CS459" s="113"/>
      <c r="CT459" s="113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3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3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3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3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3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3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3"/>
      <c r="CQ460" s="113"/>
      <c r="CR460" s="113"/>
      <c r="CS460" s="113"/>
      <c r="CT460" s="113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3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3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3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3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3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3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3"/>
      <c r="CQ461" s="113"/>
      <c r="CR461" s="113"/>
      <c r="CS461" s="113"/>
      <c r="CT461" s="113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3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3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3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3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3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3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3"/>
      <c r="CQ462" s="113"/>
      <c r="CR462" s="113"/>
      <c r="CS462" s="113"/>
      <c r="CT462" s="113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3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3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3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3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3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3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3"/>
      <c r="CQ463" s="113"/>
      <c r="CR463" s="113"/>
      <c r="CS463" s="113"/>
      <c r="CT463" s="113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3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3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3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3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3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3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3"/>
      <c r="CQ464" s="113"/>
      <c r="CR464" s="113"/>
      <c r="CS464" s="113"/>
      <c r="CT464" s="113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3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3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3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3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3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3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3"/>
      <c r="CQ465" s="113"/>
      <c r="CR465" s="113"/>
      <c r="CS465" s="113"/>
      <c r="CT465" s="113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3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3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3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3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3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3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3"/>
      <c r="CQ466" s="113"/>
      <c r="CR466" s="113"/>
      <c r="CS466" s="113"/>
      <c r="CT466" s="113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3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3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3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3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3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3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3"/>
      <c r="CQ467" s="113"/>
      <c r="CR467" s="113"/>
      <c r="CS467" s="113"/>
      <c r="CT467" s="113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3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3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3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3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3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3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3"/>
      <c r="CQ468" s="113"/>
      <c r="CR468" s="113"/>
      <c r="CS468" s="113"/>
      <c r="CT468" s="113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3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3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3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3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3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3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3"/>
      <c r="CQ469" s="113"/>
      <c r="CR469" s="113"/>
      <c r="CS469" s="113"/>
      <c r="CT469" s="113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3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3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3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3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3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3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3"/>
      <c r="CQ470" s="113"/>
      <c r="CR470" s="113"/>
      <c r="CS470" s="113"/>
      <c r="CT470" s="113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3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3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3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3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3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3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3"/>
      <c r="CQ471" s="113"/>
      <c r="CR471" s="113"/>
      <c r="CS471" s="113"/>
      <c r="CT471" s="113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3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3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3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3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3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3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3"/>
      <c r="CQ472" s="113"/>
      <c r="CR472" s="113"/>
      <c r="CS472" s="113"/>
      <c r="CT472" s="113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3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3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3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3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3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3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3"/>
      <c r="CQ473" s="113"/>
      <c r="CR473" s="113"/>
      <c r="CS473" s="113"/>
      <c r="CT473" s="113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3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3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3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3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3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3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3"/>
      <c r="CQ474" s="113"/>
      <c r="CR474" s="113"/>
      <c r="CS474" s="113"/>
      <c r="CT474" s="113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3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3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3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3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3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3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3"/>
      <c r="CQ475" s="113"/>
      <c r="CR475" s="113"/>
      <c r="CS475" s="113"/>
      <c r="CT475" s="113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3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3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3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3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3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3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3"/>
      <c r="CQ476" s="113"/>
      <c r="CR476" s="113"/>
      <c r="CS476" s="113"/>
      <c r="CT476" s="113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3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3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3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3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3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3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3"/>
      <c r="CQ477" s="113"/>
      <c r="CR477" s="113"/>
      <c r="CS477" s="113"/>
      <c r="CT477" s="113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3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3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3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3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3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3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3"/>
      <c r="CQ478" s="113"/>
      <c r="CR478" s="113"/>
      <c r="CS478" s="113"/>
      <c r="CT478" s="113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3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3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3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3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3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3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3"/>
      <c r="CQ479" s="113"/>
      <c r="CR479" s="113"/>
      <c r="CS479" s="113"/>
      <c r="CT479" s="113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3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3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3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3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3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3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3"/>
      <c r="CQ480" s="113"/>
      <c r="CR480" s="113"/>
      <c r="CS480" s="113"/>
      <c r="CT480" s="113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3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3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3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3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3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3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3"/>
      <c r="CQ481" s="113"/>
      <c r="CR481" s="113"/>
      <c r="CS481" s="113"/>
      <c r="CT481" s="113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3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3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3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3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3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3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3"/>
      <c r="CQ482" s="113"/>
      <c r="CR482" s="113"/>
      <c r="CS482" s="113"/>
      <c r="CT482" s="113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3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3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3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3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3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3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3"/>
      <c r="CQ483" s="113"/>
      <c r="CR483" s="113"/>
      <c r="CS483" s="113"/>
      <c r="CT483" s="113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3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3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3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3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3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3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3"/>
      <c r="CQ484" s="113"/>
      <c r="CR484" s="113"/>
      <c r="CS484" s="113"/>
      <c r="CT484" s="113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3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3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3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3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3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3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3"/>
      <c r="CQ485" s="113"/>
      <c r="CR485" s="113"/>
      <c r="CS485" s="113"/>
      <c r="CT485" s="113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3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3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3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3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3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3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3"/>
      <c r="CQ486" s="113"/>
      <c r="CR486" s="113"/>
      <c r="CS486" s="113"/>
      <c r="CT486" s="113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3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3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3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3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3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3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3"/>
      <c r="CQ487" s="113"/>
      <c r="CR487" s="113"/>
      <c r="CS487" s="113"/>
      <c r="CT487" s="113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3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3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3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3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3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3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3"/>
      <c r="CQ488" s="113"/>
      <c r="CR488" s="113"/>
      <c r="CS488" s="113"/>
      <c r="CT488" s="113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3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3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3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3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3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3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3"/>
      <c r="CQ489" s="113"/>
      <c r="CR489" s="113"/>
      <c r="CS489" s="113"/>
      <c r="CT489" s="113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3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3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3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3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3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3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3"/>
      <c r="CQ490" s="113"/>
      <c r="CR490" s="113"/>
      <c r="CS490" s="113"/>
      <c r="CT490" s="113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3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3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3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3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3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3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3"/>
      <c r="CQ491" s="113"/>
      <c r="CR491" s="113"/>
      <c r="CS491" s="113"/>
      <c r="CT491" s="113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3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3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3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3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3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3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3"/>
      <c r="CQ492" s="113"/>
      <c r="CR492" s="113"/>
      <c r="CS492" s="113"/>
      <c r="CT492" s="113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3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3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3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3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3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3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3"/>
      <c r="CQ493" s="113"/>
      <c r="CR493" s="113"/>
      <c r="CS493" s="113"/>
      <c r="CT493" s="113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3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3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3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3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3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3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3"/>
      <c r="CQ494" s="113"/>
      <c r="CR494" s="113"/>
      <c r="CS494" s="113"/>
      <c r="CT494" s="113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3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3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3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3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3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3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3"/>
      <c r="CQ495" s="113"/>
      <c r="CR495" s="113"/>
      <c r="CS495" s="113"/>
      <c r="CT495" s="113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3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3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3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3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3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3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3"/>
      <c r="CQ496" s="113"/>
      <c r="CR496" s="113"/>
      <c r="CS496" s="113"/>
      <c r="CT496" s="113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3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3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3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3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3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3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3"/>
      <c r="CQ497" s="113"/>
      <c r="CR497" s="113"/>
      <c r="CS497" s="113"/>
      <c r="CT497" s="113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3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3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3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3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3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3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3"/>
      <c r="CQ498" s="113"/>
      <c r="CR498" s="113"/>
      <c r="CS498" s="113"/>
      <c r="CT498" s="113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3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3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3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3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3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3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3"/>
      <c r="CQ499" s="113"/>
      <c r="CR499" s="113"/>
      <c r="CS499" s="113"/>
      <c r="CT499" s="113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3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3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3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3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3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3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3"/>
      <c r="CQ500" s="113"/>
      <c r="CR500" s="113"/>
      <c r="CS500" s="113"/>
      <c r="CT500" s="113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3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3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3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3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3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3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3"/>
      <c r="CQ501" s="113"/>
      <c r="CR501" s="113"/>
      <c r="CS501" s="113"/>
      <c r="CT501" s="113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3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3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3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3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3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3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3"/>
      <c r="CQ502" s="113"/>
      <c r="CR502" s="113"/>
      <c r="CS502" s="113"/>
      <c r="CT502" s="113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3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3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3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3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3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3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3"/>
      <c r="CQ503" s="113"/>
      <c r="CR503" s="113"/>
      <c r="CS503" s="113"/>
      <c r="CT503" s="113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3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3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3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3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3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3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3"/>
      <c r="CQ504" s="113"/>
      <c r="CR504" s="113"/>
      <c r="CS504" s="113"/>
      <c r="CT504" s="113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3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3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3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3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3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3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3"/>
      <c r="CQ505" s="113"/>
      <c r="CR505" s="113"/>
      <c r="CS505" s="113"/>
      <c r="CT505" s="113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3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3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3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3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3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3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3"/>
      <c r="CQ506" s="113"/>
      <c r="CR506" s="113"/>
      <c r="CS506" s="113"/>
      <c r="CT506" s="113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3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3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3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3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3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3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3"/>
      <c r="CQ507" s="113"/>
      <c r="CR507" s="113"/>
      <c r="CS507" s="113"/>
      <c r="CT507" s="113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3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3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3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3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3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3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3"/>
      <c r="CQ508" s="113"/>
      <c r="CR508" s="113"/>
      <c r="CS508" s="113"/>
      <c r="CT508" s="113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3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3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3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3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3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3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3"/>
      <c r="CQ509" s="113"/>
      <c r="CR509" s="113"/>
      <c r="CS509" s="113"/>
      <c r="CT509" s="113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3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3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3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3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3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3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3"/>
      <c r="CQ510" s="113"/>
      <c r="CR510" s="113"/>
      <c r="CS510" s="113"/>
      <c r="CT510" s="113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3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3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3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3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3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3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3"/>
      <c r="CQ511" s="113"/>
      <c r="CR511" s="113"/>
      <c r="CS511" s="113"/>
      <c r="CT511" s="113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3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3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3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3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3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3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3"/>
      <c r="CQ512" s="113"/>
      <c r="CR512" s="113"/>
      <c r="CS512" s="113"/>
      <c r="CT512" s="113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3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3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3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3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3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3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3"/>
      <c r="CQ513" s="113"/>
      <c r="CR513" s="113"/>
      <c r="CS513" s="113"/>
      <c r="CT513" s="113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3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3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3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3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3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3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3"/>
      <c r="CQ514" s="113"/>
      <c r="CR514" s="113"/>
      <c r="CS514" s="113"/>
      <c r="CT514" s="113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3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3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3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3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3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3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3"/>
      <c r="CQ515" s="113"/>
      <c r="CR515" s="113"/>
      <c r="CS515" s="113"/>
      <c r="CT515" s="113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3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3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3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3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3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3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3"/>
      <c r="CQ516" s="113"/>
      <c r="CR516" s="113"/>
      <c r="CS516" s="113"/>
      <c r="CT516" s="113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3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3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3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3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3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3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3"/>
      <c r="CQ517" s="113"/>
      <c r="CR517" s="113"/>
      <c r="CS517" s="113"/>
      <c r="CT517" s="113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3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3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3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3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3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3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3"/>
      <c r="CQ518" s="113"/>
      <c r="CR518" s="113"/>
      <c r="CS518" s="113"/>
      <c r="CT518" s="113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3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3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3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3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3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3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3"/>
      <c r="CQ519" s="113"/>
      <c r="CR519" s="113"/>
      <c r="CS519" s="113"/>
      <c r="CT519" s="113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3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3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3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3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3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3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3"/>
      <c r="CQ520" s="113"/>
      <c r="CR520" s="113"/>
      <c r="CS520" s="113"/>
      <c r="CT520" s="113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3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3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3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3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3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3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3"/>
      <c r="CQ521" s="113"/>
      <c r="CR521" s="113"/>
      <c r="CS521" s="113"/>
      <c r="CT521" s="113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3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3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3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3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3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3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3"/>
      <c r="CQ522" s="113"/>
      <c r="CR522" s="113"/>
      <c r="CS522" s="113"/>
      <c r="CT522" s="113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3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3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3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3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3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3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3"/>
      <c r="CQ523" s="113"/>
      <c r="CR523" s="113"/>
      <c r="CS523" s="113"/>
      <c r="CT523" s="113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3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3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3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3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3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3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3"/>
      <c r="CQ524" s="113"/>
      <c r="CR524" s="113"/>
      <c r="CS524" s="113"/>
      <c r="CT524" s="113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3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3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3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3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3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3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3"/>
      <c r="CQ525" s="113"/>
      <c r="CR525" s="113"/>
      <c r="CS525" s="113"/>
      <c r="CT525" s="113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3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3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3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3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3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3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3"/>
      <c r="CQ526" s="113"/>
      <c r="CR526" s="113"/>
      <c r="CS526" s="113"/>
      <c r="CT526" s="113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3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3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3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3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3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3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3"/>
      <c r="CQ527" s="113"/>
      <c r="CR527" s="113"/>
      <c r="CS527" s="113"/>
      <c r="CT527" s="113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3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3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3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3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3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3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3"/>
      <c r="CQ528" s="113"/>
      <c r="CR528" s="113"/>
      <c r="CS528" s="113"/>
      <c r="CT528" s="113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3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3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3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3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3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3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3"/>
      <c r="CQ529" s="113"/>
      <c r="CR529" s="113"/>
      <c r="CS529" s="113"/>
      <c r="CT529" s="113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3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3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3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3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3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3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3"/>
      <c r="CQ530" s="113"/>
      <c r="CR530" s="113"/>
      <c r="CS530" s="113"/>
      <c r="CT530" s="113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3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3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3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3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3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3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3"/>
      <c r="CQ531" s="113"/>
      <c r="CR531" s="113"/>
      <c r="CS531" s="113"/>
      <c r="CT531" s="113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3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3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3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3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3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3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3"/>
      <c r="CQ532" s="113"/>
      <c r="CR532" s="113"/>
      <c r="CS532" s="113"/>
      <c r="CT532" s="113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3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3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3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3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3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3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3"/>
      <c r="CQ533" s="113"/>
      <c r="CR533" s="113"/>
      <c r="CS533" s="113"/>
      <c r="CT533" s="113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3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3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3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3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3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3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3"/>
      <c r="CQ534" s="113"/>
      <c r="CR534" s="113"/>
      <c r="CS534" s="113"/>
      <c r="CT534" s="113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3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3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3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3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3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3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3"/>
      <c r="CQ535" s="113"/>
      <c r="CR535" s="113"/>
      <c r="CS535" s="113"/>
      <c r="CT535" s="113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3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3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3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3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3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3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3"/>
      <c r="CQ536" s="113"/>
      <c r="CR536" s="113"/>
      <c r="CS536" s="113"/>
      <c r="CT536" s="113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3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3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3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3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3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3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3"/>
      <c r="CQ537" s="113"/>
      <c r="CR537" s="113"/>
      <c r="CS537" s="113"/>
      <c r="CT537" s="113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3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3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3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3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3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3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3"/>
      <c r="CQ538" s="113"/>
      <c r="CR538" s="113"/>
      <c r="CS538" s="113"/>
      <c r="CT538" s="113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3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3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3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3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3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3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3"/>
      <c r="CQ539" s="113"/>
      <c r="CR539" s="113"/>
      <c r="CS539" s="113"/>
      <c r="CT539" s="113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3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3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3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3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3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3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3"/>
      <c r="CQ540" s="113"/>
      <c r="CR540" s="113"/>
      <c r="CS540" s="113"/>
      <c r="CT540" s="113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3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3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3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3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3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3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3"/>
      <c r="CQ541" s="113"/>
      <c r="CR541" s="113"/>
      <c r="CS541" s="113"/>
      <c r="CT541" s="113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3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3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3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3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3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3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3"/>
      <c r="CQ542" s="113"/>
      <c r="CR542" s="113"/>
      <c r="CS542" s="113"/>
      <c r="CT542" s="113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3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3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3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3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3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3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3"/>
      <c r="CQ543" s="113"/>
      <c r="CR543" s="113"/>
      <c r="CS543" s="113"/>
      <c r="CT543" s="113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3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3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3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3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3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3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3"/>
      <c r="CQ544" s="113"/>
      <c r="CR544" s="113"/>
      <c r="CS544" s="113"/>
      <c r="CT544" s="113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3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3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3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3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3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3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3"/>
      <c r="CQ545" s="113"/>
      <c r="CR545" s="113"/>
      <c r="CS545" s="113"/>
      <c r="CT545" s="113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3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3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3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3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3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3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3"/>
      <c r="CQ546" s="113"/>
      <c r="CR546" s="113"/>
      <c r="CS546" s="113"/>
      <c r="CT546" s="113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3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3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3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3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3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3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3"/>
      <c r="CQ547" s="113"/>
      <c r="CR547" s="113"/>
      <c r="CS547" s="113"/>
      <c r="CT547" s="113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3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3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3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3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3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3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3"/>
      <c r="CQ548" s="113"/>
      <c r="CR548" s="113"/>
      <c r="CS548" s="113"/>
      <c r="CT548" s="113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3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3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3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3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3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3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3"/>
      <c r="CQ549" s="113"/>
      <c r="CR549" s="113"/>
      <c r="CS549" s="113"/>
      <c r="CT549" s="113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3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3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3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3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3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3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3"/>
      <c r="CQ550" s="113"/>
      <c r="CR550" s="113"/>
      <c r="CS550" s="113"/>
      <c r="CT550" s="113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3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3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3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3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3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3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3"/>
      <c r="CQ551" s="113"/>
      <c r="CR551" s="113"/>
      <c r="CS551" s="113"/>
      <c r="CT551" s="113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3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3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3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3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3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3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3"/>
      <c r="CQ552" s="113"/>
      <c r="CR552" s="113"/>
      <c r="CS552" s="113"/>
      <c r="CT552" s="113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3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3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3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3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3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3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3"/>
      <c r="CQ553" s="113"/>
      <c r="CR553" s="113"/>
      <c r="CS553" s="113"/>
      <c r="CT553" s="113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3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3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3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3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3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3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3"/>
      <c r="CQ554" s="113"/>
      <c r="CR554" s="113"/>
      <c r="CS554" s="113"/>
      <c r="CT554" s="113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3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3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3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3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3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3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3"/>
      <c r="CQ555" s="113"/>
      <c r="CR555" s="113"/>
      <c r="CS555" s="113"/>
      <c r="CT555" s="113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3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3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3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3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3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3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3"/>
      <c r="CQ556" s="113"/>
      <c r="CR556" s="113"/>
      <c r="CS556" s="113"/>
      <c r="CT556" s="113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3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3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3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3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3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3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3"/>
      <c r="CQ557" s="113"/>
      <c r="CR557" s="113"/>
      <c r="CS557" s="113"/>
      <c r="CT557" s="113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3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3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3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3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3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3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3"/>
      <c r="CQ558" s="113"/>
      <c r="CR558" s="113"/>
      <c r="CS558" s="113"/>
      <c r="CT558" s="113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3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3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3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3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3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3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3"/>
      <c r="CQ559" s="113"/>
      <c r="CR559" s="113"/>
      <c r="CS559" s="113"/>
      <c r="CT559" s="113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3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3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3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3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3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3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3"/>
      <c r="CQ560" s="113"/>
      <c r="CR560" s="113"/>
      <c r="CS560" s="113"/>
      <c r="CT560" s="113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3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3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3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3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3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3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3"/>
      <c r="CQ561" s="113"/>
      <c r="CR561" s="113"/>
      <c r="CS561" s="113"/>
      <c r="CT561" s="113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3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3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3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3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3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3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3"/>
      <c r="CQ562" s="113"/>
      <c r="CR562" s="113"/>
      <c r="CS562" s="113"/>
      <c r="CT562" s="113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3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3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3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3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3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3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3"/>
      <c r="CQ563" s="113"/>
      <c r="CR563" s="113"/>
      <c r="CS563" s="113"/>
      <c r="CT563" s="113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3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3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3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3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3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3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3"/>
      <c r="CQ564" s="113"/>
      <c r="CR564" s="113"/>
      <c r="CS564" s="113"/>
      <c r="CT564" s="113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3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3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3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3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3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3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3"/>
      <c r="CQ565" s="113"/>
      <c r="CR565" s="113"/>
      <c r="CS565" s="113"/>
      <c r="CT565" s="113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3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3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3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3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3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3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3"/>
      <c r="CQ566" s="113"/>
      <c r="CR566" s="113"/>
      <c r="CS566" s="113"/>
      <c r="CT566" s="113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3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3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3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3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3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3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3"/>
      <c r="CQ567" s="113"/>
      <c r="CR567" s="113"/>
      <c r="CS567" s="113"/>
      <c r="CT567" s="113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3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3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3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3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3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3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3"/>
      <c r="CQ568" s="113"/>
      <c r="CR568" s="113"/>
      <c r="CS568" s="113"/>
      <c r="CT568" s="113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3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3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3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3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3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3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3"/>
      <c r="CQ569" s="113"/>
      <c r="CR569" s="113"/>
      <c r="CS569" s="113"/>
      <c r="CT569" s="113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3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3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3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3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3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3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3"/>
      <c r="CQ570" s="113"/>
      <c r="CR570" s="113"/>
      <c r="CS570" s="113"/>
      <c r="CT570" s="113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3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3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3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3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3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3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3"/>
      <c r="CQ571" s="113"/>
      <c r="CR571" s="113"/>
      <c r="CS571" s="113"/>
      <c r="CT571" s="113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3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3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3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3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3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3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3"/>
      <c r="CQ572" s="113"/>
      <c r="CR572" s="113"/>
      <c r="CS572" s="113"/>
      <c r="CT572" s="113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3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3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3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3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3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3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3"/>
      <c r="CQ573" s="113"/>
      <c r="CR573" s="113"/>
      <c r="CS573" s="113"/>
      <c r="CT573" s="113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3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3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3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3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3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3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3"/>
      <c r="CQ574" s="113"/>
      <c r="CR574" s="113"/>
      <c r="CS574" s="113"/>
      <c r="CT574" s="113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3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3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3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3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3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3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3"/>
      <c r="CQ575" s="113"/>
      <c r="CR575" s="113"/>
      <c r="CS575" s="113"/>
      <c r="CT575" s="113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3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3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3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3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3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3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3"/>
      <c r="CQ576" s="113"/>
      <c r="CR576" s="113"/>
      <c r="CS576" s="113"/>
      <c r="CT576" s="113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3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3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3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3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3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3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3"/>
      <c r="CQ577" s="113"/>
      <c r="CR577" s="113"/>
      <c r="CS577" s="113"/>
      <c r="CT577" s="113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3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3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3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3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3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3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3"/>
      <c r="CQ578" s="113"/>
      <c r="CR578" s="113"/>
      <c r="CS578" s="113"/>
      <c r="CT578" s="113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3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3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3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3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3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3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3"/>
      <c r="CQ579" s="113"/>
      <c r="CR579" s="113"/>
      <c r="CS579" s="113"/>
      <c r="CT579" s="113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3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3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3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3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3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3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3"/>
      <c r="CQ580" s="113"/>
      <c r="CR580" s="113"/>
      <c r="CS580" s="113"/>
      <c r="CT580" s="113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3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3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3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3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3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3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3"/>
      <c r="CQ581" s="113"/>
      <c r="CR581" s="113"/>
      <c r="CS581" s="113"/>
      <c r="CT581" s="113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3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3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3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3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3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3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3"/>
      <c r="CQ582" s="113"/>
      <c r="CR582" s="113"/>
      <c r="CS582" s="113"/>
      <c r="CT582" s="113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3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3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3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3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3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3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3"/>
      <c r="CQ583" s="113"/>
      <c r="CR583" s="113"/>
      <c r="CS583" s="113"/>
      <c r="CT583" s="113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3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3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3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3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3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3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3"/>
      <c r="CQ584" s="113"/>
      <c r="CR584" s="113"/>
      <c r="CS584" s="113"/>
      <c r="CT584" s="113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3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3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3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3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3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3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3"/>
      <c r="CQ585" s="113"/>
      <c r="CR585" s="113"/>
      <c r="CS585" s="113"/>
      <c r="CT585" s="113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3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3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3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3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3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3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3"/>
      <c r="CQ586" s="113"/>
      <c r="CR586" s="113"/>
      <c r="CS586" s="113"/>
      <c r="CT586" s="113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3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3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3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3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3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3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3"/>
      <c r="CQ587" s="113"/>
      <c r="CR587" s="113"/>
      <c r="CS587" s="113"/>
      <c r="CT587" s="113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3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3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3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3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3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3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3"/>
      <c r="CQ588" s="113"/>
      <c r="CR588" s="113"/>
      <c r="CS588" s="113"/>
      <c r="CT588" s="113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3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3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3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3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3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3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3"/>
      <c r="CQ589" s="113"/>
      <c r="CR589" s="113"/>
      <c r="CS589" s="113"/>
      <c r="CT589" s="113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3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3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3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3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3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3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3"/>
      <c r="CQ590" s="113"/>
      <c r="CR590" s="113"/>
      <c r="CS590" s="113"/>
      <c r="CT590" s="113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3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3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3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3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3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3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3"/>
      <c r="CQ591" s="113"/>
      <c r="CR591" s="113"/>
      <c r="CS591" s="113"/>
      <c r="CT591" s="113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3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3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3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3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3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3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3"/>
      <c r="CQ592" s="113"/>
      <c r="CR592" s="113"/>
      <c r="CS592" s="113"/>
      <c r="CT592" s="113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3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3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3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3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3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3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3"/>
      <c r="CQ593" s="113"/>
      <c r="CR593" s="113"/>
      <c r="CS593" s="113"/>
      <c r="CT593" s="113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3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3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3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3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3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3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3"/>
      <c r="CQ594" s="113"/>
      <c r="CR594" s="113"/>
      <c r="CS594" s="113"/>
      <c r="CT594" s="113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3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3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3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3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3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3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3"/>
      <c r="CQ595" s="113"/>
      <c r="CR595" s="113"/>
      <c r="CS595" s="113"/>
      <c r="CT595" s="113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3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3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3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3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3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3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3"/>
      <c r="CQ596" s="113"/>
      <c r="CR596" s="113"/>
      <c r="CS596" s="113"/>
      <c r="CT596" s="113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3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3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3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3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3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3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3"/>
      <c r="CQ597" s="113"/>
      <c r="CR597" s="113"/>
      <c r="CS597" s="113"/>
      <c r="CT597" s="113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3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3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3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3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3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3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3"/>
      <c r="CQ598" s="113"/>
      <c r="CR598" s="113"/>
      <c r="CS598" s="113"/>
      <c r="CT598" s="113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3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3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3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3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3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3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3"/>
      <c r="CQ599" s="113"/>
      <c r="CR599" s="113"/>
      <c r="CS599" s="113"/>
      <c r="CT599" s="113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3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3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3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3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3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3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3"/>
      <c r="CQ600" s="113"/>
      <c r="CR600" s="113"/>
      <c r="CS600" s="113"/>
      <c r="CT600" s="113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3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3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3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3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3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3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3"/>
      <c r="CQ601" s="113"/>
      <c r="CR601" s="113"/>
      <c r="CS601" s="113"/>
      <c r="CT601" s="113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3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3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3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3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3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3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3"/>
      <c r="CQ602" s="113"/>
      <c r="CR602" s="113"/>
      <c r="CS602" s="113"/>
      <c r="CT602" s="113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3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3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3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3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3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3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3"/>
      <c r="CQ603" s="113"/>
      <c r="CR603" s="113"/>
      <c r="CS603" s="113"/>
      <c r="CT603" s="113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3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3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3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3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3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3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3"/>
      <c r="CQ604" s="113"/>
      <c r="CR604" s="113"/>
      <c r="CS604" s="113"/>
      <c r="CT604" s="113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3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3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3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3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3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3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3"/>
      <c r="CQ605" s="113"/>
      <c r="CR605" s="113"/>
      <c r="CS605" s="113"/>
      <c r="CT605" s="113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3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3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3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3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3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3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3"/>
      <c r="CQ606" s="113"/>
      <c r="CR606" s="113"/>
      <c r="CS606" s="113"/>
      <c r="CT606" s="113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3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3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3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3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3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3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3"/>
      <c r="CQ607" s="113"/>
      <c r="CR607" s="113"/>
      <c r="CS607" s="113"/>
      <c r="CT607" s="113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3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3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3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3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3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3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3"/>
      <c r="CQ608" s="113"/>
      <c r="CR608" s="113"/>
      <c r="CS608" s="113"/>
      <c r="CT608" s="113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3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3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3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3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3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3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3"/>
      <c r="CQ609" s="113"/>
      <c r="CR609" s="113"/>
      <c r="CS609" s="113"/>
      <c r="CT609" s="113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3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3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3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3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3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3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3"/>
      <c r="CQ610" s="113"/>
      <c r="CR610" s="113"/>
      <c r="CS610" s="113"/>
      <c r="CT610" s="113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3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3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3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3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3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3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3"/>
      <c r="CQ611" s="113"/>
      <c r="CR611" s="113"/>
      <c r="CS611" s="113"/>
      <c r="CT611" s="113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3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3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3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3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3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3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3"/>
      <c r="CQ612" s="113"/>
      <c r="CR612" s="113"/>
      <c r="CS612" s="113"/>
      <c r="CT612" s="113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3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3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3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3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3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3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3"/>
      <c r="CQ613" s="113"/>
      <c r="CR613" s="113"/>
      <c r="CS613" s="113"/>
      <c r="CT613" s="113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3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3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3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3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3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3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3"/>
      <c r="CQ614" s="113"/>
      <c r="CR614" s="113"/>
      <c r="CS614" s="113"/>
      <c r="CT614" s="113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3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3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3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3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3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3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3"/>
      <c r="CQ615" s="113"/>
      <c r="CR615" s="113"/>
      <c r="CS615" s="113"/>
      <c r="CT615" s="113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3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3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3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3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3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3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3"/>
      <c r="CQ616" s="113"/>
      <c r="CR616" s="113"/>
      <c r="CS616" s="113"/>
      <c r="CT616" s="113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3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3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3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3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3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3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3"/>
      <c r="CQ617" s="113"/>
      <c r="CR617" s="113"/>
      <c r="CS617" s="113"/>
      <c r="CT617" s="113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3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3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3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3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3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3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3"/>
      <c r="CQ618" s="113"/>
      <c r="CR618" s="113"/>
      <c r="CS618" s="113"/>
      <c r="CT618" s="113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3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3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3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3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3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3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3"/>
      <c r="CQ619" s="113"/>
      <c r="CR619" s="113"/>
      <c r="CS619" s="113"/>
      <c r="CT619" s="113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3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3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3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3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3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3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3"/>
      <c r="CQ620" s="113"/>
      <c r="CR620" s="113"/>
      <c r="CS620" s="113"/>
      <c r="CT620" s="113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3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3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3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3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3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3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3"/>
      <c r="CQ621" s="113"/>
      <c r="CR621" s="113"/>
      <c r="CS621" s="113"/>
      <c r="CT621" s="113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3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3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3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3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3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3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3"/>
      <c r="CQ622" s="113"/>
      <c r="CR622" s="113"/>
      <c r="CS622" s="113"/>
      <c r="CT622" s="113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3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3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3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3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3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3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3"/>
      <c r="CQ623" s="113"/>
      <c r="CR623" s="113"/>
      <c r="CS623" s="113"/>
      <c r="CT623" s="113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3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3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3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3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3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3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3"/>
      <c r="CQ624" s="113"/>
      <c r="CR624" s="113"/>
      <c r="CS624" s="113"/>
      <c r="CT624" s="113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3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3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3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3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3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3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3"/>
      <c r="CQ625" s="113"/>
      <c r="CR625" s="113"/>
      <c r="CS625" s="113"/>
      <c r="CT625" s="113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3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3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3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3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3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3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3"/>
      <c r="CQ626" s="113"/>
      <c r="CR626" s="113"/>
      <c r="CS626" s="113"/>
      <c r="CT626" s="113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3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3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3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3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3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3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3"/>
      <c r="CQ627" s="113"/>
      <c r="CR627" s="113"/>
      <c r="CS627" s="113"/>
      <c r="CT627" s="113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3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3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3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3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3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3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3"/>
      <c r="CQ628" s="113"/>
      <c r="CR628" s="113"/>
      <c r="CS628" s="113"/>
      <c r="CT628" s="113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3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3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3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3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3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3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3"/>
      <c r="CQ629" s="113"/>
      <c r="CR629" s="113"/>
      <c r="CS629" s="113"/>
      <c r="CT629" s="113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3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3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3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3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3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3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3"/>
      <c r="CQ630" s="113"/>
      <c r="CR630" s="113"/>
      <c r="CS630" s="113"/>
      <c r="CT630" s="113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3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3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3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3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3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3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3"/>
      <c r="CQ631" s="113"/>
      <c r="CR631" s="113"/>
      <c r="CS631" s="113"/>
      <c r="CT631" s="113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3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3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3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3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3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3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3"/>
      <c r="CQ632" s="113"/>
      <c r="CR632" s="113"/>
      <c r="CS632" s="113"/>
      <c r="CT632" s="113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3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3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3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3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3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3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3"/>
      <c r="CQ633" s="113"/>
      <c r="CR633" s="113"/>
      <c r="CS633" s="113"/>
      <c r="CT633" s="113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3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3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3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3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3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3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3"/>
      <c r="CQ634" s="113"/>
      <c r="CR634" s="113"/>
      <c r="CS634" s="113"/>
      <c r="CT634" s="113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3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3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3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3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3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3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3"/>
      <c r="CQ635" s="113"/>
      <c r="CR635" s="113"/>
      <c r="CS635" s="113"/>
      <c r="CT635" s="113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3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3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3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3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3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3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3"/>
      <c r="CQ636" s="113"/>
      <c r="CR636" s="113"/>
      <c r="CS636" s="113"/>
      <c r="CT636" s="113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3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3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3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3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3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3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3"/>
      <c r="CQ637" s="113"/>
      <c r="CR637" s="113"/>
      <c r="CS637" s="113"/>
      <c r="CT637" s="113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3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3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3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3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3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3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3"/>
      <c r="CQ638" s="113"/>
      <c r="CR638" s="113"/>
      <c r="CS638" s="113"/>
      <c r="CT638" s="113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3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3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3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3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3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3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3"/>
      <c r="CQ639" s="113"/>
      <c r="CR639" s="113"/>
      <c r="CS639" s="113"/>
      <c r="CT639" s="113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3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3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3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3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3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3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3"/>
      <c r="CQ640" s="113"/>
      <c r="CR640" s="113"/>
      <c r="CS640" s="113"/>
      <c r="CT640" s="113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3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3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3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3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3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3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3"/>
      <c r="CQ641" s="113"/>
      <c r="CR641" s="113"/>
      <c r="CS641" s="113"/>
      <c r="CT641" s="113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3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3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3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3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3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3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3"/>
      <c r="CQ642" s="113"/>
      <c r="CR642" s="113"/>
      <c r="CS642" s="113"/>
      <c r="CT642" s="113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3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3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3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3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3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3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3"/>
      <c r="CQ643" s="113"/>
      <c r="CR643" s="113"/>
      <c r="CS643" s="113"/>
      <c r="CT643" s="113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3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3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3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3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3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3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3"/>
      <c r="CQ644" s="113"/>
      <c r="CR644" s="113"/>
      <c r="CS644" s="113"/>
      <c r="CT644" s="113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3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3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3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3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3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3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3"/>
      <c r="CQ645" s="113"/>
      <c r="CR645" s="113"/>
      <c r="CS645" s="113"/>
      <c r="CT645" s="113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3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3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3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3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3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3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3"/>
      <c r="CQ646" s="113"/>
      <c r="CR646" s="113"/>
      <c r="CS646" s="113"/>
      <c r="CT646" s="113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3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3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3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3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3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3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3"/>
      <c r="CQ647" s="113"/>
      <c r="CR647" s="113"/>
      <c r="CS647" s="113"/>
      <c r="CT647" s="113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3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3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3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3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3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3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3"/>
      <c r="CQ648" s="113"/>
      <c r="CR648" s="113"/>
      <c r="CS648" s="113"/>
      <c r="CT648" s="113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3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3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3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3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3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3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3"/>
      <c r="CQ649" s="113"/>
      <c r="CR649" s="113"/>
      <c r="CS649" s="113"/>
      <c r="CT649" s="113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3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3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3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3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3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3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3"/>
      <c r="CQ650" s="113"/>
      <c r="CR650" s="113"/>
      <c r="CS650" s="113"/>
      <c r="CT650" s="113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3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3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3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3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3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3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3"/>
      <c r="CQ651" s="113"/>
      <c r="CR651" s="113"/>
      <c r="CS651" s="113"/>
      <c r="CT651" s="113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3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3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3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3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3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3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3"/>
      <c r="CQ652" s="113"/>
      <c r="CR652" s="113"/>
      <c r="CS652" s="113"/>
      <c r="CT652" s="113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3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3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3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3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3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3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3"/>
      <c r="CQ653" s="113"/>
      <c r="CR653" s="113"/>
      <c r="CS653" s="113"/>
      <c r="CT653" s="113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3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3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3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3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3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3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3"/>
      <c r="CQ654" s="113"/>
      <c r="CR654" s="113"/>
      <c r="CS654" s="113"/>
      <c r="CT654" s="113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3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3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3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3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3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3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3"/>
      <c r="CQ655" s="113"/>
      <c r="CR655" s="113"/>
      <c r="CS655" s="113"/>
      <c r="CT655" s="113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3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3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3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3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3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3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3"/>
      <c r="CQ656" s="113"/>
      <c r="CR656" s="113"/>
      <c r="CS656" s="113"/>
      <c r="CT656" s="113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3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3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3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3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3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3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3"/>
      <c r="CQ657" s="113"/>
      <c r="CR657" s="113"/>
      <c r="CS657" s="113"/>
      <c r="CT657" s="113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3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3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3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3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3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3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3"/>
      <c r="CQ658" s="113"/>
      <c r="CR658" s="113"/>
      <c r="CS658" s="113"/>
      <c r="CT658" s="113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3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3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3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3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3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3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3"/>
      <c r="CQ659" s="113"/>
      <c r="CR659" s="113"/>
      <c r="CS659" s="113"/>
      <c r="CT659" s="113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3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3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3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3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3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3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3"/>
      <c r="CQ660" s="113"/>
      <c r="CR660" s="113"/>
      <c r="CS660" s="113"/>
      <c r="CT660" s="113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3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3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3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3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3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3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3"/>
      <c r="CQ661" s="113"/>
      <c r="CR661" s="113"/>
      <c r="CS661" s="113"/>
      <c r="CT661" s="113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3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3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3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3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3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3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3"/>
      <c r="CQ662" s="113"/>
      <c r="CR662" s="113"/>
      <c r="CS662" s="113"/>
      <c r="CT662" s="113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3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3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3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3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3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3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3"/>
      <c r="CQ663" s="113"/>
      <c r="CR663" s="113"/>
      <c r="CS663" s="113"/>
      <c r="CT663" s="113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3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3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3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3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3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3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3"/>
      <c r="CQ664" s="113"/>
      <c r="CR664" s="113"/>
      <c r="CS664" s="113"/>
      <c r="CT664" s="113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3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3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3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3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3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3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3"/>
      <c r="CQ665" s="113"/>
      <c r="CR665" s="113"/>
      <c r="CS665" s="113"/>
      <c r="CT665" s="113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3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3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3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3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3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3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3"/>
      <c r="CQ666" s="113"/>
      <c r="CR666" s="113"/>
      <c r="CS666" s="113"/>
      <c r="CT666" s="113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3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3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3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3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3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3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3"/>
      <c r="CQ667" s="113"/>
      <c r="CR667" s="113"/>
      <c r="CS667" s="113"/>
      <c r="CT667" s="113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3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3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3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3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3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3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3"/>
      <c r="CQ668" s="113"/>
      <c r="CR668" s="113"/>
      <c r="CS668" s="113"/>
      <c r="CT668" s="113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3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3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3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3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3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3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3"/>
      <c r="CQ669" s="113"/>
      <c r="CR669" s="113"/>
      <c r="CS669" s="113"/>
      <c r="CT669" s="113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3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3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3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3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3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3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3"/>
      <c r="CQ670" s="113"/>
      <c r="CR670" s="113"/>
      <c r="CS670" s="113"/>
      <c r="CT670" s="113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3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3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3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3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3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3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3"/>
      <c r="CQ671" s="113"/>
      <c r="CR671" s="113"/>
      <c r="CS671" s="113"/>
      <c r="CT671" s="113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3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3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3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3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3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3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3"/>
      <c r="CQ672" s="113"/>
      <c r="CR672" s="113"/>
      <c r="CS672" s="113"/>
      <c r="CT672" s="113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3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3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3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3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3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3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3"/>
      <c r="CQ673" s="113"/>
      <c r="CR673" s="113"/>
      <c r="CS673" s="113"/>
      <c r="CT673" s="113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3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3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3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3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3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3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3"/>
      <c r="CQ674" s="113"/>
      <c r="CR674" s="113"/>
      <c r="CS674" s="113"/>
      <c r="CT674" s="113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3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3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3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3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3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3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3"/>
      <c r="CQ675" s="113"/>
      <c r="CR675" s="113"/>
      <c r="CS675" s="113"/>
      <c r="CT675" s="113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3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3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3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3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3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3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3"/>
      <c r="CQ676" s="113"/>
      <c r="CR676" s="113"/>
      <c r="CS676" s="113"/>
      <c r="CT676" s="113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3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3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3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3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3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3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3"/>
      <c r="CQ677" s="113"/>
      <c r="CR677" s="113"/>
      <c r="CS677" s="113"/>
      <c r="CT677" s="113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3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3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3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3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3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3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3"/>
      <c r="CQ678" s="113"/>
      <c r="CR678" s="113"/>
      <c r="CS678" s="113"/>
      <c r="CT678" s="113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3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3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3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3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3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3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3"/>
      <c r="CQ679" s="113"/>
      <c r="CR679" s="113"/>
      <c r="CS679" s="113"/>
      <c r="CT679" s="113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3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3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3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3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3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3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3"/>
      <c r="CQ680" s="113"/>
      <c r="CR680" s="113"/>
      <c r="CS680" s="113"/>
      <c r="CT680" s="113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3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3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3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3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3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3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3"/>
      <c r="CQ681" s="113"/>
      <c r="CR681" s="113"/>
      <c r="CS681" s="113"/>
      <c r="CT681" s="113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3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3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3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3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3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3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3"/>
      <c r="CQ682" s="113"/>
      <c r="CR682" s="113"/>
      <c r="CS682" s="113"/>
      <c r="CT682" s="113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3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3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3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3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3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3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3"/>
      <c r="CQ683" s="113"/>
      <c r="CR683" s="113"/>
      <c r="CS683" s="113"/>
      <c r="CT683" s="113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3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3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3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3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3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3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3"/>
      <c r="CQ684" s="113"/>
      <c r="CR684" s="113"/>
      <c r="CS684" s="113"/>
      <c r="CT684" s="113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3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3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3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3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3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3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3"/>
      <c r="CQ685" s="113"/>
      <c r="CR685" s="113"/>
      <c r="CS685" s="113"/>
      <c r="CT685" s="113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3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3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3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3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3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3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3"/>
      <c r="CQ686" s="113"/>
      <c r="CR686" s="113"/>
      <c r="CS686" s="113"/>
      <c r="CT686" s="113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3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3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3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3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3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3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3"/>
      <c r="CQ687" s="113"/>
      <c r="CR687" s="113"/>
      <c r="CS687" s="113"/>
      <c r="CT687" s="113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3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3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3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3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3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3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3"/>
      <c r="CQ688" s="113"/>
      <c r="CR688" s="113"/>
      <c r="CS688" s="113"/>
      <c r="CT688" s="113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3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3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3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3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3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3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3"/>
      <c r="CQ689" s="113"/>
      <c r="CR689" s="113"/>
      <c r="CS689" s="113"/>
      <c r="CT689" s="113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3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3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3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3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3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3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3"/>
      <c r="CQ690" s="113"/>
      <c r="CR690" s="113"/>
      <c r="CS690" s="113"/>
      <c r="CT690" s="113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3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3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3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3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3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3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3"/>
      <c r="CQ691" s="113"/>
      <c r="CR691" s="113"/>
      <c r="CS691" s="113"/>
      <c r="CT691" s="113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3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3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3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3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3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3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3"/>
      <c r="CQ692" s="113"/>
      <c r="CR692" s="113"/>
      <c r="CS692" s="113"/>
      <c r="CT692" s="113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3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3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3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3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3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3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3"/>
      <c r="CQ693" s="113"/>
      <c r="CR693" s="113"/>
      <c r="CS693" s="113"/>
      <c r="CT693" s="113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3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3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3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3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3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3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3"/>
      <c r="CQ694" s="113"/>
      <c r="CR694" s="113"/>
      <c r="CS694" s="113"/>
      <c r="CT694" s="113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3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3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3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3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3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3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3"/>
      <c r="CQ695" s="113"/>
      <c r="CR695" s="113"/>
      <c r="CS695" s="113"/>
      <c r="CT695" s="113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3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3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3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3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3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3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3"/>
      <c r="CQ696" s="113"/>
      <c r="CR696" s="113"/>
      <c r="CS696" s="113"/>
      <c r="CT696" s="113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3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3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3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3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3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3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3"/>
      <c r="CQ697" s="113"/>
      <c r="CR697" s="113"/>
      <c r="CS697" s="113"/>
      <c r="CT697" s="113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3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3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3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3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3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3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3"/>
      <c r="CQ698" s="113"/>
      <c r="CR698" s="113"/>
      <c r="CS698" s="113"/>
      <c r="CT698" s="113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3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3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3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3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3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3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3"/>
      <c r="CQ699" s="113"/>
      <c r="CR699" s="113"/>
      <c r="CS699" s="113"/>
      <c r="CT699" s="113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3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3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3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3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3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3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3"/>
      <c r="CQ700" s="113"/>
      <c r="CR700" s="113"/>
      <c r="CS700" s="113"/>
      <c r="CT700" s="113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3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3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3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3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3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3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3"/>
      <c r="CQ701" s="113"/>
      <c r="CR701" s="113"/>
      <c r="CS701" s="113"/>
      <c r="CT701" s="113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3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3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3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3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3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3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3"/>
      <c r="CQ702" s="113"/>
      <c r="CR702" s="113"/>
      <c r="CS702" s="113"/>
      <c r="CT702" s="113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3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3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3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3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3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3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3"/>
      <c r="CQ703" s="113"/>
      <c r="CR703" s="113"/>
      <c r="CS703" s="113"/>
      <c r="CT703" s="113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3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3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3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3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3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3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3"/>
      <c r="CQ704" s="113"/>
      <c r="CR704" s="113"/>
      <c r="CS704" s="113"/>
      <c r="CT704" s="113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3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3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3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3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3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3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3"/>
      <c r="CQ705" s="113"/>
      <c r="CR705" s="113"/>
      <c r="CS705" s="113"/>
      <c r="CT705" s="113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3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3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3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3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3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3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3"/>
      <c r="CQ706" s="113"/>
      <c r="CR706" s="113"/>
      <c r="CS706" s="113"/>
      <c r="CT706" s="113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3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3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3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3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3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3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3"/>
      <c r="CQ707" s="113"/>
      <c r="CR707" s="113"/>
      <c r="CS707" s="113"/>
      <c r="CT707" s="113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3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3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3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3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3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3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3"/>
      <c r="CQ708" s="113"/>
      <c r="CR708" s="113"/>
      <c r="CS708" s="113"/>
      <c r="CT708" s="113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3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3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3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3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3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3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3"/>
      <c r="CQ709" s="113"/>
      <c r="CR709" s="113"/>
      <c r="CS709" s="113"/>
      <c r="CT709" s="113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3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3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3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3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3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3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3"/>
      <c r="CQ710" s="113"/>
      <c r="CR710" s="113"/>
      <c r="CS710" s="113"/>
      <c r="CT710" s="113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3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3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3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3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3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3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3"/>
      <c r="CQ711" s="113"/>
      <c r="CR711" s="113"/>
      <c r="CS711" s="113"/>
      <c r="CT711" s="113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3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3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3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3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3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3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3"/>
      <c r="CQ712" s="113"/>
      <c r="CR712" s="113"/>
      <c r="CS712" s="113"/>
      <c r="CT712" s="113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3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3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3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3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3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3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3"/>
      <c r="CQ713" s="113"/>
      <c r="CR713" s="113"/>
      <c r="CS713" s="113"/>
      <c r="CT713" s="113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3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3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3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3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3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3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3"/>
      <c r="CQ714" s="113"/>
      <c r="CR714" s="113"/>
      <c r="CS714" s="113"/>
      <c r="CT714" s="113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3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3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3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3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3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3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3"/>
      <c r="CQ715" s="113"/>
      <c r="CR715" s="113"/>
      <c r="CS715" s="113"/>
      <c r="CT715" s="113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3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3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3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3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3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3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3"/>
      <c r="CQ716" s="113"/>
      <c r="CR716" s="113"/>
      <c r="CS716" s="113"/>
      <c r="CT716" s="113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3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3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3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3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3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3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3"/>
      <c r="CQ717" s="113"/>
      <c r="CR717" s="113"/>
      <c r="CS717" s="113"/>
      <c r="CT717" s="113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3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3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3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3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3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3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3"/>
      <c r="CQ718" s="113"/>
      <c r="CR718" s="113"/>
      <c r="CS718" s="113"/>
      <c r="CT718" s="113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3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3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3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3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3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3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3"/>
      <c r="CQ719" s="113"/>
      <c r="CR719" s="113"/>
      <c r="CS719" s="113"/>
      <c r="CT719" s="113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3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3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3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3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3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3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3"/>
      <c r="CQ720" s="113"/>
      <c r="CR720" s="113"/>
      <c r="CS720" s="113"/>
      <c r="CT720" s="113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3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3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3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3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3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3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3"/>
      <c r="CQ721" s="113"/>
      <c r="CR721" s="113"/>
      <c r="CS721" s="113"/>
      <c r="CT721" s="113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3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3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3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3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3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3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3"/>
      <c r="CQ722" s="113"/>
      <c r="CR722" s="113"/>
      <c r="CS722" s="113"/>
      <c r="CT722" s="113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3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3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3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3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3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3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3"/>
      <c r="CQ723" s="113"/>
      <c r="CR723" s="113"/>
      <c r="CS723" s="113"/>
      <c r="CT723" s="113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3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3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3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3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3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3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3"/>
      <c r="CQ724" s="113"/>
      <c r="CR724" s="113"/>
      <c r="CS724" s="113"/>
      <c r="CT724" s="113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3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3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3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3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3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3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3"/>
      <c r="CQ725" s="113"/>
      <c r="CR725" s="113"/>
      <c r="CS725" s="113"/>
      <c r="CT725" s="113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3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3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3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3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3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3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3"/>
      <c r="CQ726" s="113"/>
      <c r="CR726" s="113"/>
      <c r="CS726" s="113"/>
      <c r="CT726" s="113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3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3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3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3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3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3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3"/>
      <c r="CQ727" s="113"/>
      <c r="CR727" s="113"/>
      <c r="CS727" s="113"/>
      <c r="CT727" s="113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3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3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3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3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3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3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3"/>
      <c r="CQ728" s="113"/>
      <c r="CR728" s="113"/>
      <c r="CS728" s="113"/>
      <c r="CT728" s="113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3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3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3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3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3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3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3"/>
      <c r="CQ729" s="113"/>
      <c r="CR729" s="113"/>
      <c r="CS729" s="113"/>
      <c r="CT729" s="113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3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3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3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3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3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3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3"/>
      <c r="CQ730" s="113"/>
      <c r="CR730" s="113"/>
      <c r="CS730" s="113"/>
      <c r="CT730" s="113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3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3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3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3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3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3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3"/>
      <c r="CQ731" s="113"/>
      <c r="CR731" s="113"/>
      <c r="CS731" s="113"/>
      <c r="CT731" s="113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3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3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3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3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3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3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3"/>
      <c r="CQ732" s="113"/>
      <c r="CR732" s="113"/>
      <c r="CS732" s="113"/>
      <c r="CT732" s="113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3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3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3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3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3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3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3"/>
      <c r="CQ733" s="113"/>
      <c r="CR733" s="113"/>
      <c r="CS733" s="113"/>
      <c r="CT733" s="113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3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3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3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3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3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3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3"/>
      <c r="CQ734" s="113"/>
      <c r="CR734" s="113"/>
      <c r="CS734" s="113"/>
      <c r="CT734" s="113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3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3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3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3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3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3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3"/>
      <c r="CQ735" s="113"/>
      <c r="CR735" s="113"/>
      <c r="CS735" s="113"/>
      <c r="CT735" s="113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3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3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3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3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3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3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3"/>
      <c r="CQ736" s="113"/>
      <c r="CR736" s="113"/>
      <c r="CS736" s="113"/>
      <c r="CT736" s="113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3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3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3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3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3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3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3"/>
      <c r="CQ737" s="113"/>
      <c r="CR737" s="113"/>
      <c r="CS737" s="113"/>
      <c r="CT737" s="113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3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3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3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3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3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3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3"/>
      <c r="CQ738" s="113"/>
      <c r="CR738" s="113"/>
      <c r="CS738" s="113"/>
      <c r="CT738" s="113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3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3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3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3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3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3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3"/>
      <c r="CQ739" s="113"/>
      <c r="CR739" s="113"/>
      <c r="CS739" s="113"/>
      <c r="CT739" s="113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3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3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3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3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3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3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3"/>
      <c r="CQ740" s="113"/>
      <c r="CR740" s="113"/>
      <c r="CS740" s="113"/>
      <c r="CT740" s="113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3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3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3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3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3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3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3"/>
      <c r="CQ741" s="113"/>
      <c r="CR741" s="113"/>
      <c r="CS741" s="113"/>
      <c r="CT741" s="113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3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3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3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3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3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3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3"/>
      <c r="CQ742" s="113"/>
      <c r="CR742" s="113"/>
      <c r="CS742" s="113"/>
      <c r="CT742" s="113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3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3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3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3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3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3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3"/>
      <c r="CQ743" s="113"/>
      <c r="CR743" s="113"/>
      <c r="CS743" s="113"/>
      <c r="CT743" s="113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3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3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3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3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3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3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3"/>
      <c r="CQ744" s="113"/>
      <c r="CR744" s="113"/>
      <c r="CS744" s="113"/>
      <c r="CT744" s="113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3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3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3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3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3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3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3"/>
      <c r="CQ745" s="113"/>
      <c r="CR745" s="113"/>
      <c r="CS745" s="113"/>
      <c r="CT745" s="113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3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3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3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3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3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3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3"/>
      <c r="CQ746" s="113"/>
      <c r="CR746" s="113"/>
      <c r="CS746" s="113"/>
      <c r="CT746" s="113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3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3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3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3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3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3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3"/>
      <c r="CQ747" s="113"/>
      <c r="CR747" s="113"/>
      <c r="CS747" s="113"/>
      <c r="CT747" s="113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3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3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3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3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3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3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3"/>
      <c r="CQ748" s="113"/>
      <c r="CR748" s="113"/>
      <c r="CS748" s="113"/>
      <c r="CT748" s="113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3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3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3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3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3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3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3"/>
      <c r="CQ749" s="113"/>
      <c r="CR749" s="113"/>
      <c r="CS749" s="113"/>
      <c r="CT749" s="113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3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3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3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3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3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3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3"/>
      <c r="CQ750" s="113"/>
      <c r="CR750" s="113"/>
      <c r="CS750" s="113"/>
      <c r="CT750" s="113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3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3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3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3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3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3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3"/>
      <c r="CQ751" s="113"/>
      <c r="CR751" s="113"/>
      <c r="CS751" s="113"/>
      <c r="CT751" s="113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3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3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3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3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3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3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3"/>
      <c r="CQ752" s="113"/>
      <c r="CR752" s="113"/>
      <c r="CS752" s="113"/>
      <c r="CT752" s="113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3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3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3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3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3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3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3"/>
      <c r="CQ753" s="113"/>
      <c r="CR753" s="113"/>
      <c r="CS753" s="113"/>
      <c r="CT753" s="113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3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3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3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3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3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3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3"/>
      <c r="CQ754" s="113"/>
      <c r="CR754" s="113"/>
      <c r="CS754" s="113"/>
      <c r="CT754" s="113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3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3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3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3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3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3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3"/>
      <c r="CQ755" s="113"/>
      <c r="CR755" s="113"/>
      <c r="CS755" s="113"/>
      <c r="CT755" s="113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3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3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3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3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3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3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3"/>
      <c r="CQ756" s="113"/>
      <c r="CR756" s="113"/>
      <c r="CS756" s="113"/>
      <c r="CT756" s="113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3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3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3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3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3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3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3"/>
      <c r="CQ757" s="113"/>
      <c r="CR757" s="113"/>
      <c r="CS757" s="113"/>
      <c r="CT757" s="113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3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3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3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3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3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3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3"/>
      <c r="CQ758" s="113"/>
      <c r="CR758" s="113"/>
      <c r="CS758" s="113"/>
      <c r="CT758" s="113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3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3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3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3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3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3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3"/>
      <c r="CQ759" s="113"/>
      <c r="CR759" s="113"/>
      <c r="CS759" s="113"/>
      <c r="CT759" s="113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3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3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3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3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3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3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3"/>
      <c r="CQ760" s="113"/>
      <c r="CR760" s="113"/>
      <c r="CS760" s="113"/>
      <c r="CT760" s="113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3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3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3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3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3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3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3"/>
      <c r="CQ761" s="113"/>
      <c r="CR761" s="113"/>
      <c r="CS761" s="113"/>
      <c r="CT761" s="113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3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3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3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3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3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3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3"/>
      <c r="CQ762" s="113"/>
      <c r="CR762" s="113"/>
      <c r="CS762" s="113"/>
      <c r="CT762" s="113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3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3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3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3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3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3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3"/>
      <c r="CQ763" s="113"/>
      <c r="CR763" s="113"/>
      <c r="CS763" s="113"/>
      <c r="CT763" s="113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3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3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3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3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3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3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3"/>
      <c r="CQ764" s="113"/>
      <c r="CR764" s="113"/>
      <c r="CS764" s="113"/>
      <c r="CT764" s="113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3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3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3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3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3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3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3"/>
      <c r="CQ765" s="113"/>
      <c r="CR765" s="113"/>
      <c r="CS765" s="113"/>
      <c r="CT765" s="113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3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3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3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3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3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3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3"/>
      <c r="CQ766" s="113"/>
      <c r="CR766" s="113"/>
      <c r="CS766" s="113"/>
      <c r="CT766" s="113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3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3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3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3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3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3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3"/>
      <c r="CQ767" s="113"/>
      <c r="CR767" s="113"/>
      <c r="CS767" s="113"/>
      <c r="CT767" s="113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3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3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3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3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3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3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3"/>
      <c r="CQ768" s="113"/>
      <c r="CR768" s="113"/>
      <c r="CS768" s="113"/>
      <c r="CT768" s="113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3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3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3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3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3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3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3"/>
      <c r="CQ769" s="113"/>
      <c r="CR769" s="113"/>
      <c r="CS769" s="113"/>
      <c r="CT769" s="113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3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3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3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3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3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3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3"/>
      <c r="CQ770" s="113"/>
      <c r="CR770" s="113"/>
      <c r="CS770" s="113"/>
      <c r="CT770" s="113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3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3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3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3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3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3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3"/>
      <c r="CQ771" s="113"/>
      <c r="CR771" s="113"/>
      <c r="CS771" s="113"/>
      <c r="CT771" s="113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3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3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3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3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3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3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3"/>
      <c r="CQ772" s="113"/>
      <c r="CR772" s="113"/>
      <c r="CS772" s="113"/>
      <c r="CT772" s="113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3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3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3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3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3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3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3"/>
      <c r="CQ773" s="113"/>
      <c r="CR773" s="113"/>
      <c r="CS773" s="113"/>
      <c r="CT773" s="113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3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3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3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3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3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3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3"/>
      <c r="CQ774" s="113"/>
      <c r="CR774" s="113"/>
      <c r="CS774" s="113"/>
      <c r="CT774" s="113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3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3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3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3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3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3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3"/>
      <c r="CQ775" s="113"/>
      <c r="CR775" s="113"/>
      <c r="CS775" s="113"/>
      <c r="CT775" s="113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3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3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3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3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3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3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3"/>
      <c r="CQ776" s="113"/>
      <c r="CR776" s="113"/>
      <c r="CS776" s="113"/>
      <c r="CT776" s="113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3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3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3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3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3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3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3"/>
      <c r="CQ777" s="113"/>
      <c r="CR777" s="113"/>
      <c r="CS777" s="113"/>
      <c r="CT777" s="113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3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3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3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3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3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3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3"/>
      <c r="CQ778" s="113"/>
      <c r="CR778" s="113"/>
      <c r="CS778" s="113"/>
      <c r="CT778" s="113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3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3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3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3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3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3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3"/>
      <c r="CQ779" s="113"/>
      <c r="CR779" s="113"/>
      <c r="CS779" s="113"/>
      <c r="CT779" s="113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3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3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3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3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3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3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3"/>
      <c r="CQ780" s="113"/>
      <c r="CR780" s="113"/>
      <c r="CS780" s="113"/>
      <c r="CT780" s="113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3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3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3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3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3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3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3"/>
      <c r="CQ781" s="113"/>
      <c r="CR781" s="113"/>
      <c r="CS781" s="113"/>
      <c r="CT781" s="113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3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3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3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3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3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3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3"/>
      <c r="CQ782" s="113"/>
      <c r="CR782" s="113"/>
      <c r="CS782" s="113"/>
      <c r="CT782" s="113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3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3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3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3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3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3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3"/>
      <c r="CQ783" s="113"/>
      <c r="CR783" s="113"/>
      <c r="CS783" s="113"/>
      <c r="CT783" s="113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3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3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3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3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3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3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3"/>
      <c r="CQ784" s="113"/>
      <c r="CR784" s="113"/>
      <c r="CS784" s="113"/>
      <c r="CT784" s="113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3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3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3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3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3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3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3"/>
      <c r="CQ785" s="113"/>
      <c r="CR785" s="113"/>
      <c r="CS785" s="113"/>
      <c r="CT785" s="113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3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3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3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3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3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3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3"/>
      <c r="CQ786" s="113"/>
      <c r="CR786" s="113"/>
      <c r="CS786" s="113"/>
      <c r="CT786" s="113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3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3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3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3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3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3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3"/>
      <c r="CQ787" s="113"/>
      <c r="CR787" s="113"/>
      <c r="CS787" s="113"/>
      <c r="CT787" s="113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3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3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3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3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3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3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3"/>
      <c r="CQ788" s="113"/>
      <c r="CR788" s="113"/>
      <c r="CS788" s="113"/>
      <c r="CT788" s="113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3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3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3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3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3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3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3"/>
      <c r="CQ789" s="113"/>
      <c r="CR789" s="113"/>
      <c r="CS789" s="113"/>
      <c r="CT789" s="113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3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3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3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3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3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3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3"/>
      <c r="CQ790" s="113"/>
      <c r="CR790" s="113"/>
      <c r="CS790" s="113"/>
      <c r="CT790" s="113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3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3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3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3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3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3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3"/>
      <c r="CQ791" s="113"/>
      <c r="CR791" s="113"/>
      <c r="CS791" s="113"/>
      <c r="CT791" s="113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3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3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3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3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3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3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3"/>
      <c r="CQ792" s="113"/>
      <c r="CR792" s="113"/>
      <c r="CS792" s="113"/>
      <c r="CT792" s="113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3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3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3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3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3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3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3"/>
      <c r="CQ793" s="113"/>
      <c r="CR793" s="113"/>
      <c r="CS793" s="113"/>
      <c r="CT793" s="113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3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3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3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3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3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3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3"/>
      <c r="CQ794" s="113"/>
      <c r="CR794" s="113"/>
      <c r="CS794" s="113"/>
      <c r="CT794" s="113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3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3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3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3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3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3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3"/>
      <c r="CQ795" s="113"/>
      <c r="CR795" s="113"/>
      <c r="CS795" s="113"/>
      <c r="CT795" s="113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3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3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3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3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3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3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3"/>
      <c r="CQ796" s="113"/>
      <c r="CR796" s="113"/>
      <c r="CS796" s="113"/>
      <c r="CT796" s="113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3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3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3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3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3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3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3"/>
      <c r="CQ797" s="113"/>
      <c r="CR797" s="113"/>
      <c r="CS797" s="113"/>
      <c r="CT797" s="113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3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3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3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3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3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3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3"/>
      <c r="CQ798" s="113"/>
      <c r="CR798" s="113"/>
      <c r="CS798" s="113"/>
      <c r="CT798" s="113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3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3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3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3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3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3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3"/>
      <c r="CQ799" s="113"/>
      <c r="CR799" s="113"/>
      <c r="CS799" s="113"/>
      <c r="CT799" s="113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3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3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3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3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3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3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3"/>
      <c r="CQ800" s="113"/>
      <c r="CR800" s="113"/>
      <c r="CS800" s="113"/>
      <c r="CT800" s="113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3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3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3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3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3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3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3"/>
      <c r="CQ801" s="113"/>
      <c r="CR801" s="113"/>
      <c r="CS801" s="113"/>
      <c r="CT801" s="113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3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3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3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3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3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3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3"/>
      <c r="CQ802" s="113"/>
      <c r="CR802" s="113"/>
      <c r="CS802" s="113"/>
      <c r="CT802" s="113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3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3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3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3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3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3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3"/>
      <c r="CQ803" s="113"/>
      <c r="CR803" s="113"/>
      <c r="CS803" s="113"/>
      <c r="CT803" s="113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3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3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3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3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3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3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3"/>
      <c r="CQ804" s="113"/>
      <c r="CR804" s="113"/>
      <c r="CS804" s="113"/>
      <c r="CT804" s="113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3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3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3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3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3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3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3"/>
      <c r="CQ805" s="113"/>
      <c r="CR805" s="113"/>
      <c r="CS805" s="113"/>
      <c r="CT805" s="113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3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3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3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3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3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3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3"/>
      <c r="CQ806" s="113"/>
      <c r="CR806" s="113"/>
      <c r="CS806" s="113"/>
      <c r="CT806" s="113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3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3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3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3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3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3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3"/>
      <c r="CQ807" s="113"/>
      <c r="CR807" s="113"/>
      <c r="CS807" s="113"/>
      <c r="CT807" s="113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3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3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3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3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3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3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3"/>
      <c r="CQ808" s="113"/>
      <c r="CR808" s="113"/>
      <c r="CS808" s="113"/>
      <c r="CT808" s="113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3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3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3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3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3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3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3"/>
      <c r="CQ809" s="113"/>
      <c r="CR809" s="113"/>
      <c r="CS809" s="113"/>
      <c r="CT809" s="113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3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3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3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3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3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3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3"/>
      <c r="CQ810" s="113"/>
      <c r="CR810" s="113"/>
      <c r="CS810" s="113"/>
      <c r="CT810" s="113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3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3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3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3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3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3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3"/>
      <c r="CQ811" s="113"/>
      <c r="CR811" s="113"/>
      <c r="CS811" s="113"/>
      <c r="CT811" s="113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3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3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3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3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3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3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3"/>
      <c r="CQ812" s="113"/>
      <c r="CR812" s="113"/>
      <c r="CS812" s="113"/>
      <c r="CT812" s="113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3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3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3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3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3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3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3"/>
      <c r="CQ813" s="113"/>
      <c r="CR813" s="113"/>
      <c r="CS813" s="113"/>
      <c r="CT813" s="113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3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3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3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3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3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3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3"/>
      <c r="CQ814" s="113"/>
      <c r="CR814" s="113"/>
      <c r="CS814" s="113"/>
      <c r="CT814" s="113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3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3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3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3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3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3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3"/>
      <c r="CQ815" s="113"/>
      <c r="CR815" s="113"/>
      <c r="CS815" s="113"/>
      <c r="CT815" s="113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3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3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3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3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3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3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3"/>
      <c r="CQ816" s="113"/>
      <c r="CR816" s="113"/>
      <c r="CS816" s="113"/>
      <c r="CT816" s="113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3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3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3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3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3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3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3"/>
      <c r="CQ817" s="113"/>
      <c r="CR817" s="113"/>
      <c r="CS817" s="113"/>
      <c r="CT817" s="113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3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3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3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3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3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3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3"/>
      <c r="CQ818" s="113"/>
      <c r="CR818" s="113"/>
      <c r="CS818" s="113"/>
      <c r="CT818" s="113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3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3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3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3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3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3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3"/>
      <c r="CQ819" s="113"/>
      <c r="CR819" s="113"/>
      <c r="CS819" s="113"/>
      <c r="CT819" s="113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3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3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3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3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3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3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3"/>
      <c r="CQ820" s="113"/>
      <c r="CR820" s="113"/>
      <c r="CS820" s="113"/>
      <c r="CT820" s="113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3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3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3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3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3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3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3"/>
      <c r="CQ821" s="113"/>
      <c r="CR821" s="113"/>
      <c r="CS821" s="113"/>
      <c r="CT821" s="113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3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3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3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3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3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3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3"/>
      <c r="CQ822" s="113"/>
      <c r="CR822" s="113"/>
      <c r="CS822" s="113"/>
      <c r="CT822" s="113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3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3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3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3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3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3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3"/>
      <c r="CQ823" s="113"/>
      <c r="CR823" s="113"/>
      <c r="CS823" s="113"/>
      <c r="CT823" s="113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3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3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3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3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3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3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3"/>
      <c r="CQ824" s="113"/>
      <c r="CR824" s="113"/>
      <c r="CS824" s="113"/>
      <c r="CT824" s="113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3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3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3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3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3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3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3"/>
      <c r="CQ825" s="113"/>
      <c r="CR825" s="113"/>
      <c r="CS825" s="113"/>
      <c r="CT825" s="113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3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3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3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3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3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3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3"/>
      <c r="CQ826" s="113"/>
      <c r="CR826" s="113"/>
      <c r="CS826" s="113"/>
      <c r="CT826" s="113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3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3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3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3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3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3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3"/>
      <c r="CQ827" s="113"/>
      <c r="CR827" s="113"/>
      <c r="CS827" s="113"/>
      <c r="CT827" s="113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3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3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3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3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3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3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3"/>
      <c r="CQ828" s="113"/>
      <c r="CR828" s="113"/>
      <c r="CS828" s="113"/>
      <c r="CT828" s="113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3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3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3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3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3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3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3"/>
      <c r="CQ829" s="113"/>
      <c r="CR829" s="113"/>
      <c r="CS829" s="113"/>
      <c r="CT829" s="113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3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3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3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3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3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3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3"/>
      <c r="CQ830" s="113"/>
      <c r="CR830" s="113"/>
      <c r="CS830" s="113"/>
      <c r="CT830" s="113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3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3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3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3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3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3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3"/>
      <c r="CQ831" s="113"/>
      <c r="CR831" s="113"/>
      <c r="CS831" s="113"/>
      <c r="CT831" s="113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3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3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3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3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3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3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3"/>
      <c r="CQ832" s="113"/>
      <c r="CR832" s="113"/>
      <c r="CS832" s="113"/>
      <c r="CT832" s="113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3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3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3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3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3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3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3"/>
      <c r="CQ833" s="113"/>
      <c r="CR833" s="113"/>
      <c r="CS833" s="113"/>
      <c r="CT833" s="113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3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3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3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3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3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3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3"/>
      <c r="CQ834" s="113"/>
      <c r="CR834" s="113"/>
      <c r="CS834" s="113"/>
      <c r="CT834" s="113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3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3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3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3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3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3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3"/>
      <c r="CQ835" s="113"/>
      <c r="CR835" s="113"/>
      <c r="CS835" s="113"/>
      <c r="CT835" s="113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3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3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3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3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3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3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3"/>
      <c r="CQ836" s="113"/>
      <c r="CR836" s="113"/>
      <c r="CS836" s="113"/>
      <c r="CT836" s="113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3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3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3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3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3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3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3"/>
      <c r="CQ837" s="113"/>
      <c r="CR837" s="113"/>
      <c r="CS837" s="113"/>
      <c r="CT837" s="113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3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3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3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3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3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3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3"/>
      <c r="CQ838" s="113"/>
      <c r="CR838" s="113"/>
      <c r="CS838" s="113"/>
      <c r="CT838" s="113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3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3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3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3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3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3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3"/>
      <c r="CQ839" s="113"/>
      <c r="CR839" s="113"/>
      <c r="CS839" s="113"/>
      <c r="CT839" s="113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3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3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3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3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3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3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3"/>
      <c r="CQ840" s="113"/>
      <c r="CR840" s="113"/>
      <c r="CS840" s="113"/>
      <c r="CT840" s="113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3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3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3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3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3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3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3"/>
      <c r="CQ841" s="113"/>
      <c r="CR841" s="113"/>
      <c r="CS841" s="113"/>
      <c r="CT841" s="113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3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3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3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3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3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3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3"/>
      <c r="CQ842" s="113"/>
      <c r="CR842" s="113"/>
      <c r="CS842" s="113"/>
      <c r="CT842" s="113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3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3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3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3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3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3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3"/>
      <c r="CQ843" s="113"/>
      <c r="CR843" s="113"/>
      <c r="CS843" s="113"/>
      <c r="CT843" s="113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3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3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3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3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3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3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3"/>
      <c r="CQ844" s="113"/>
      <c r="CR844" s="113"/>
      <c r="CS844" s="113"/>
      <c r="CT844" s="113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3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3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3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3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3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3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3"/>
      <c r="CQ845" s="113"/>
      <c r="CR845" s="113"/>
      <c r="CS845" s="113"/>
      <c r="CT845" s="113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3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3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3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3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3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3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3"/>
      <c r="CQ846" s="113"/>
      <c r="CR846" s="113"/>
      <c r="CS846" s="113"/>
      <c r="CT846" s="113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3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3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3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3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3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3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3"/>
      <c r="CQ847" s="113"/>
      <c r="CR847" s="113"/>
      <c r="CS847" s="113"/>
      <c r="CT847" s="113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3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3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3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3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3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3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3"/>
      <c r="CQ848" s="113"/>
      <c r="CR848" s="113"/>
      <c r="CS848" s="113"/>
      <c r="CT848" s="113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3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3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3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3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3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3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3"/>
      <c r="CQ849" s="113"/>
      <c r="CR849" s="113"/>
      <c r="CS849" s="113"/>
      <c r="CT849" s="113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3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3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3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3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3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3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3"/>
      <c r="CQ850" s="113"/>
      <c r="CR850" s="113"/>
      <c r="CS850" s="113"/>
      <c r="CT850" s="113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3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3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3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3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3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3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3"/>
      <c r="CQ851" s="113"/>
      <c r="CR851" s="113"/>
      <c r="CS851" s="113"/>
      <c r="CT851" s="113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3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3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3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3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3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3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3"/>
      <c r="CQ852" s="113"/>
      <c r="CR852" s="113"/>
      <c r="CS852" s="113"/>
      <c r="CT852" s="113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3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3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3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3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3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3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3"/>
      <c r="CQ853" s="113"/>
      <c r="CR853" s="113"/>
      <c r="CS853" s="113"/>
      <c r="CT853" s="113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3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3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3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3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3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3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3"/>
      <c r="CQ854" s="113"/>
      <c r="CR854" s="113"/>
      <c r="CS854" s="113"/>
      <c r="CT854" s="113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3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3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3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3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3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3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3"/>
      <c r="CQ855" s="113"/>
      <c r="CR855" s="113"/>
      <c r="CS855" s="113"/>
      <c r="CT855" s="113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3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3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3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3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3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3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3"/>
      <c r="CQ856" s="113"/>
      <c r="CR856" s="113"/>
      <c r="CS856" s="113"/>
      <c r="CT856" s="113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3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3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3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3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3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3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3"/>
      <c r="CQ857" s="113"/>
      <c r="CR857" s="113"/>
      <c r="CS857" s="113"/>
      <c r="CT857" s="113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3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3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3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3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3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3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3"/>
      <c r="CQ858" s="113"/>
      <c r="CR858" s="113"/>
      <c r="CS858" s="113"/>
      <c r="CT858" s="113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3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3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3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3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3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3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3"/>
      <c r="CQ859" s="113"/>
      <c r="CR859" s="113"/>
      <c r="CS859" s="113"/>
      <c r="CT859" s="113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3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3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3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3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3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3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3"/>
      <c r="CQ860" s="113"/>
      <c r="CR860" s="113"/>
      <c r="CS860" s="113"/>
      <c r="CT860" s="113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3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3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3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3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3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3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3"/>
      <c r="CQ861" s="113"/>
      <c r="CR861" s="113"/>
      <c r="CS861" s="113"/>
      <c r="CT861" s="113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3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3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3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3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3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3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3"/>
      <c r="CQ862" s="113"/>
      <c r="CR862" s="113"/>
      <c r="CS862" s="113"/>
      <c r="CT862" s="113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3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3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3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3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3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3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3"/>
      <c r="CQ863" s="113"/>
      <c r="CR863" s="113"/>
      <c r="CS863" s="113"/>
      <c r="CT863" s="113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3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3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3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3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3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3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3"/>
      <c r="CQ864" s="113"/>
      <c r="CR864" s="113"/>
      <c r="CS864" s="113"/>
      <c r="CT864" s="113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3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3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3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3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3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3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3"/>
      <c r="CQ865" s="113"/>
      <c r="CR865" s="113"/>
      <c r="CS865" s="113"/>
      <c r="CT865" s="113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3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3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3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3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3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3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3"/>
      <c r="CQ866" s="113"/>
      <c r="CR866" s="113"/>
      <c r="CS866" s="113"/>
      <c r="CT866" s="113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3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3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3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3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3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3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3"/>
      <c r="CQ867" s="113"/>
      <c r="CR867" s="113"/>
      <c r="CS867" s="113"/>
      <c r="CT867" s="113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3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3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3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3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3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3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3"/>
      <c r="CQ868" s="113"/>
      <c r="CR868" s="113"/>
      <c r="CS868" s="113"/>
      <c r="CT868" s="113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3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3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3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3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3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3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3"/>
      <c r="CQ869" s="113"/>
      <c r="CR869" s="113"/>
      <c r="CS869" s="113"/>
      <c r="CT869" s="113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3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3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3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3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3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3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3"/>
      <c r="CQ870" s="113"/>
      <c r="CR870" s="113"/>
      <c r="CS870" s="113"/>
      <c r="CT870" s="113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3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3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3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3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3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3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3"/>
      <c r="CQ871" s="113"/>
      <c r="CR871" s="113"/>
      <c r="CS871" s="113"/>
      <c r="CT871" s="113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3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3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3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3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3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3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3"/>
      <c r="CQ872" s="113"/>
      <c r="CR872" s="113"/>
      <c r="CS872" s="113"/>
      <c r="CT872" s="113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3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3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3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3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3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3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3"/>
      <c r="CQ873" s="113"/>
      <c r="CR873" s="113"/>
      <c r="CS873" s="113"/>
      <c r="CT873" s="113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3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3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3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3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3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3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3"/>
      <c r="CQ874" s="113"/>
      <c r="CR874" s="113"/>
      <c r="CS874" s="113"/>
      <c r="CT874" s="113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3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3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3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3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3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3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3"/>
      <c r="CQ875" s="113"/>
      <c r="CR875" s="113"/>
      <c r="CS875" s="113"/>
      <c r="CT875" s="113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3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3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3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3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3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3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3"/>
      <c r="CQ876" s="113"/>
      <c r="CR876" s="113"/>
      <c r="CS876" s="113"/>
      <c r="CT876" s="113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3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3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3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3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3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3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3"/>
      <c r="CQ877" s="113"/>
      <c r="CR877" s="113"/>
      <c r="CS877" s="113"/>
      <c r="CT877" s="113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3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3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3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3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3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3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3"/>
      <c r="CQ878" s="113"/>
      <c r="CR878" s="113"/>
      <c r="CS878" s="113"/>
      <c r="CT878" s="113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3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3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3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3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3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3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3"/>
      <c r="CQ879" s="113"/>
      <c r="CR879" s="113"/>
      <c r="CS879" s="113"/>
      <c r="CT879" s="113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3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3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3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3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3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3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3"/>
      <c r="CQ880" s="113"/>
      <c r="CR880" s="113"/>
      <c r="CS880" s="113"/>
      <c r="CT880" s="113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3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3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3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3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3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3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3"/>
      <c r="CQ881" s="113"/>
      <c r="CR881" s="113"/>
      <c r="CS881" s="113"/>
      <c r="CT881" s="113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3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3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3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3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3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3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3"/>
      <c r="CQ882" s="113"/>
      <c r="CR882" s="113"/>
      <c r="CS882" s="113"/>
      <c r="CT882" s="113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3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3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3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3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3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3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3"/>
      <c r="CQ883" s="113"/>
      <c r="CR883" s="113"/>
      <c r="CS883" s="113"/>
      <c r="CT883" s="113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3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3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3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3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3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3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3"/>
      <c r="CQ884" s="113"/>
      <c r="CR884" s="113"/>
      <c r="CS884" s="113"/>
      <c r="CT884" s="113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3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3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3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3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3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3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3"/>
      <c r="CQ885" s="113"/>
      <c r="CR885" s="113"/>
      <c r="CS885" s="113"/>
      <c r="CT885" s="113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3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3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3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3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3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3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3"/>
      <c r="CQ886" s="113"/>
      <c r="CR886" s="113"/>
      <c r="CS886" s="113"/>
      <c r="CT886" s="113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3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3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3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3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3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3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3"/>
      <c r="CQ887" s="113"/>
      <c r="CR887" s="113"/>
      <c r="CS887" s="113"/>
      <c r="CT887" s="113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3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3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3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3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3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3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3"/>
      <c r="CQ888" s="113"/>
      <c r="CR888" s="113"/>
      <c r="CS888" s="113"/>
      <c r="CT888" s="113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3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3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3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3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3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3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3"/>
      <c r="CQ889" s="113"/>
      <c r="CR889" s="113"/>
      <c r="CS889" s="113"/>
      <c r="CT889" s="113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3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3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3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3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3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3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3"/>
      <c r="CQ890" s="113"/>
      <c r="CR890" s="113"/>
      <c r="CS890" s="113"/>
      <c r="CT890" s="113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3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3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3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3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3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3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3"/>
      <c r="CQ891" s="113"/>
      <c r="CR891" s="113"/>
      <c r="CS891" s="113"/>
      <c r="CT891" s="113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3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3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3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3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3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3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3"/>
      <c r="CQ892" s="113"/>
      <c r="CR892" s="113"/>
      <c r="CS892" s="113"/>
      <c r="CT892" s="113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3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3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3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3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3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3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3"/>
      <c r="CQ893" s="113"/>
      <c r="CR893" s="113"/>
      <c r="CS893" s="113"/>
      <c r="CT893" s="113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3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3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3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3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3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3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3"/>
      <c r="CQ894" s="113"/>
      <c r="CR894" s="113"/>
      <c r="CS894" s="113"/>
      <c r="CT894" s="113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3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3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3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3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3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3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3"/>
      <c r="CQ895" s="113"/>
      <c r="CR895" s="113"/>
      <c r="CS895" s="113"/>
      <c r="CT895" s="113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3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3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3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3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3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3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3"/>
      <c r="CQ896" s="113"/>
      <c r="CR896" s="113"/>
      <c r="CS896" s="113"/>
      <c r="CT896" s="113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3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3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3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3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3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3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3"/>
      <c r="CQ897" s="113"/>
      <c r="CR897" s="113"/>
      <c r="CS897" s="113"/>
      <c r="CT897" s="113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3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3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3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3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3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3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3"/>
      <c r="CQ898" s="113"/>
      <c r="CR898" s="113"/>
      <c r="CS898" s="113"/>
      <c r="CT898" s="113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3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3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3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3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3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3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3"/>
      <c r="CQ899" s="113"/>
      <c r="CR899" s="113"/>
      <c r="CS899" s="113"/>
      <c r="CT899" s="113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3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3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3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3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3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3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3"/>
      <c r="CQ900" s="113"/>
      <c r="CR900" s="113"/>
      <c r="CS900" s="113"/>
      <c r="CT900" s="113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3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3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3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3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3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3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3"/>
      <c r="CQ901" s="113"/>
      <c r="CR901" s="113"/>
      <c r="CS901" s="113"/>
      <c r="CT901" s="113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3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3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3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3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3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3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3"/>
      <c r="CQ902" s="113"/>
      <c r="CR902" s="113"/>
      <c r="CS902" s="113"/>
      <c r="CT902" s="113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3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3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3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3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3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3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3"/>
      <c r="CQ903" s="113"/>
      <c r="CR903" s="113"/>
      <c r="CS903" s="113"/>
      <c r="CT903" s="113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3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3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3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3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3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3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3"/>
      <c r="CQ904" s="113"/>
      <c r="CR904" s="113"/>
      <c r="CS904" s="113"/>
      <c r="CT904" s="113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3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3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3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3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3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3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3"/>
      <c r="CQ905" s="113"/>
      <c r="CR905" s="113"/>
      <c r="CS905" s="113"/>
      <c r="CT905" s="113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3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3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3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3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3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3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3"/>
      <c r="CQ906" s="113"/>
      <c r="CR906" s="113"/>
      <c r="CS906" s="113"/>
      <c r="CT906" s="113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3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3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3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3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3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3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3"/>
      <c r="CQ907" s="113"/>
      <c r="CR907" s="113"/>
      <c r="CS907" s="113"/>
      <c r="CT907" s="113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3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3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3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3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3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3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3"/>
      <c r="CQ908" s="113"/>
      <c r="CR908" s="113"/>
      <c r="CS908" s="113"/>
      <c r="CT908" s="113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3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3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3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3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3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3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3"/>
      <c r="CQ909" s="113"/>
      <c r="CR909" s="113"/>
      <c r="CS909" s="113"/>
      <c r="CT909" s="113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3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3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3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3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3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3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3"/>
      <c r="CQ910" s="113"/>
      <c r="CR910" s="113"/>
      <c r="CS910" s="113"/>
      <c r="CT910" s="113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3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3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3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3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3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3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3"/>
      <c r="CQ911" s="113"/>
      <c r="CR911" s="113"/>
      <c r="CS911" s="113"/>
      <c r="CT911" s="113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3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3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3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3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3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3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3"/>
      <c r="CQ912" s="113"/>
      <c r="CR912" s="113"/>
      <c r="CS912" s="113"/>
      <c r="CT912" s="113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3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3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3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3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3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3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3"/>
      <c r="CQ913" s="113"/>
      <c r="CR913" s="113"/>
      <c r="CS913" s="113"/>
      <c r="CT913" s="113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3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3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3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3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3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3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3"/>
      <c r="CQ914" s="113"/>
      <c r="CR914" s="113"/>
      <c r="CS914" s="113"/>
      <c r="CT914" s="113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3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3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3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3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3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3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3"/>
      <c r="CQ915" s="113"/>
      <c r="CR915" s="113"/>
      <c r="CS915" s="113"/>
      <c r="CT915" s="113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3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3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3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3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3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3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3"/>
      <c r="CQ916" s="113"/>
      <c r="CR916" s="113"/>
      <c r="CS916" s="113"/>
      <c r="CT916" s="113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3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3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3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3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3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3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3"/>
      <c r="CQ917" s="113"/>
      <c r="CR917" s="113"/>
      <c r="CS917" s="113"/>
      <c r="CT917" s="113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3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3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3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3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3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3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3"/>
      <c r="CQ918" s="113"/>
      <c r="CR918" s="113"/>
      <c r="CS918" s="113"/>
      <c r="CT918" s="113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3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3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3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3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3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3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3"/>
      <c r="CQ919" s="113"/>
      <c r="CR919" s="113"/>
      <c r="CS919" s="113"/>
      <c r="CT919" s="113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3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3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3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3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3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3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3"/>
      <c r="CQ920" s="113"/>
      <c r="CR920" s="113"/>
      <c r="CS920" s="113"/>
      <c r="CT920" s="113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3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3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3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3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3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3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3"/>
      <c r="CQ921" s="113"/>
      <c r="CR921" s="113"/>
      <c r="CS921" s="113"/>
      <c r="CT921" s="113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3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3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3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3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3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3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3"/>
      <c r="CQ922" s="113"/>
      <c r="CR922" s="113"/>
      <c r="CS922" s="113"/>
      <c r="CT922" s="113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3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3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3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3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3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3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3"/>
      <c r="CQ923" s="113"/>
      <c r="CR923" s="113"/>
      <c r="CS923" s="113"/>
      <c r="CT923" s="113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3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3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3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3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3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3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3"/>
      <c r="CQ924" s="113"/>
      <c r="CR924" s="113"/>
      <c r="CS924" s="113"/>
      <c r="CT924" s="113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3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3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3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3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3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3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3"/>
      <c r="CQ925" s="113"/>
      <c r="CR925" s="113"/>
      <c r="CS925" s="113"/>
      <c r="CT925" s="113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3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3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3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3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3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3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3"/>
      <c r="CQ926" s="113"/>
      <c r="CR926" s="113"/>
      <c r="CS926" s="113"/>
      <c r="CT926" s="113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3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3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3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3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3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3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3"/>
      <c r="CQ927" s="113"/>
      <c r="CR927" s="113"/>
      <c r="CS927" s="113"/>
      <c r="CT927" s="113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3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3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3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3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3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3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3"/>
      <c r="CQ928" s="113"/>
      <c r="CR928" s="113"/>
      <c r="CS928" s="113"/>
      <c r="CT928" s="113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3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3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3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3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3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3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3"/>
      <c r="CQ929" s="113"/>
      <c r="CR929" s="113"/>
      <c r="CS929" s="113"/>
      <c r="CT929" s="113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3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3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3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3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3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3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3"/>
      <c r="CQ930" s="113"/>
      <c r="CR930" s="113"/>
      <c r="CS930" s="113"/>
      <c r="CT930" s="113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3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3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3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3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3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3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3"/>
      <c r="CQ931" s="113"/>
      <c r="CR931" s="113"/>
      <c r="CS931" s="113"/>
      <c r="CT931" s="113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3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3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3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3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3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3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3"/>
      <c r="CQ932" s="113"/>
      <c r="CR932" s="113"/>
      <c r="CS932" s="113"/>
      <c r="CT932" s="113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3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3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3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3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3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3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3"/>
      <c r="CQ933" s="113"/>
      <c r="CR933" s="113"/>
      <c r="CS933" s="113"/>
      <c r="CT933" s="113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3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3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3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3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3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3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3"/>
      <c r="CQ934" s="113"/>
      <c r="CR934" s="113"/>
      <c r="CS934" s="113"/>
      <c r="CT934" s="113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3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3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3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3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3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3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3"/>
      <c r="CQ935" s="113"/>
      <c r="CR935" s="113"/>
      <c r="CS935" s="113"/>
      <c r="CT935" s="113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3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3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3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3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3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3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3"/>
      <c r="CQ936" s="113"/>
      <c r="CR936" s="113"/>
      <c r="CS936" s="113"/>
      <c r="CT936" s="113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3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3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3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3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3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3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3"/>
      <c r="CQ937" s="113"/>
      <c r="CR937" s="113"/>
      <c r="CS937" s="113"/>
      <c r="CT937" s="113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3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3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3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3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3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3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3"/>
      <c r="CQ938" s="113"/>
      <c r="CR938" s="113"/>
      <c r="CS938" s="113"/>
      <c r="CT938" s="113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3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3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3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3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3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3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3"/>
      <c r="CQ939" s="113"/>
      <c r="CR939" s="113"/>
      <c r="CS939" s="113"/>
      <c r="CT939" s="113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3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3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3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3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3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3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3"/>
      <c r="CQ940" s="113"/>
      <c r="CR940" s="113"/>
      <c r="CS940" s="113"/>
      <c r="CT940" s="113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3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3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3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3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3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3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3"/>
      <c r="CQ941" s="113"/>
      <c r="CR941" s="113"/>
      <c r="CS941" s="113"/>
      <c r="CT941" s="113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3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3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3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3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3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3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3"/>
      <c r="CQ942" s="113"/>
      <c r="CR942" s="113"/>
      <c r="CS942" s="113"/>
      <c r="CT942" s="113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3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3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3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3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3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3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3"/>
      <c r="CQ943" s="113"/>
      <c r="CR943" s="113"/>
      <c r="CS943" s="113"/>
      <c r="CT943" s="113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3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3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3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3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3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3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3"/>
      <c r="CQ944" s="113"/>
      <c r="CR944" s="113"/>
      <c r="CS944" s="113"/>
      <c r="CT944" s="113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3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3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3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3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3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3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3"/>
      <c r="CQ945" s="113"/>
      <c r="CR945" s="113"/>
      <c r="CS945" s="113"/>
      <c r="CT945" s="113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3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3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3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3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3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3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3"/>
      <c r="CQ946" s="113"/>
      <c r="CR946" s="113"/>
      <c r="CS946" s="113"/>
      <c r="CT946" s="113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3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3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3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3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3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3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3"/>
      <c r="CQ947" s="113"/>
      <c r="CR947" s="113"/>
      <c r="CS947" s="113"/>
      <c r="CT947" s="113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3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3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3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3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3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3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3"/>
      <c r="CQ948" s="113"/>
      <c r="CR948" s="113"/>
      <c r="CS948" s="113"/>
      <c r="CT948" s="113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3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3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3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3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3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3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3"/>
      <c r="CQ949" s="113"/>
      <c r="CR949" s="113"/>
      <c r="CS949" s="113"/>
      <c r="CT949" s="113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3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3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3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3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3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3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3"/>
      <c r="CQ950" s="113"/>
      <c r="CR950" s="113"/>
      <c r="CS950" s="113"/>
      <c r="CT950" s="113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3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3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3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3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3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3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3"/>
      <c r="CQ951" s="113"/>
      <c r="CR951" s="113"/>
      <c r="CS951" s="113"/>
      <c r="CT951" s="113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3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3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3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3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3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3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3"/>
      <c r="CQ952" s="113"/>
      <c r="CR952" s="113"/>
      <c r="CS952" s="113"/>
      <c r="CT952" s="113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3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3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3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3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3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3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3"/>
      <c r="CQ953" s="113"/>
      <c r="CR953" s="113"/>
      <c r="CS953" s="113"/>
      <c r="CT953" s="113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3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3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3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3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3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3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3"/>
      <c r="CQ954" s="113"/>
      <c r="CR954" s="113"/>
      <c r="CS954" s="113"/>
      <c r="CT954" s="113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3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3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3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3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3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3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3"/>
      <c r="CQ955" s="113"/>
      <c r="CR955" s="113"/>
      <c r="CS955" s="113"/>
      <c r="CT955" s="113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3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3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3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3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3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3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3"/>
      <c r="CQ956" s="113"/>
      <c r="CR956" s="113"/>
      <c r="CS956" s="113"/>
      <c r="CT956" s="113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3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3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3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3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3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3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3"/>
      <c r="CQ957" s="113"/>
      <c r="CR957" s="113"/>
      <c r="CS957" s="113"/>
      <c r="CT957" s="113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3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3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3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3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3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3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3"/>
      <c r="CQ958" s="113"/>
      <c r="CR958" s="113"/>
      <c r="CS958" s="113"/>
      <c r="CT958" s="113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3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3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3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3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3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3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3"/>
      <c r="CQ959" s="113"/>
      <c r="CR959" s="113"/>
      <c r="CS959" s="113"/>
      <c r="CT959" s="113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3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3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3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3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3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3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3"/>
      <c r="CQ960" s="113"/>
      <c r="CR960" s="113"/>
      <c r="CS960" s="113"/>
      <c r="CT960" s="113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3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3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3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3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3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3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3"/>
      <c r="CQ961" s="113"/>
      <c r="CR961" s="113"/>
      <c r="CS961" s="113"/>
      <c r="CT961" s="113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3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3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3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3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3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3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3"/>
      <c r="CQ962" s="113"/>
      <c r="CR962" s="113"/>
      <c r="CS962" s="113"/>
      <c r="CT962" s="113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3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3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3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3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3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3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3"/>
      <c r="CQ963" s="113"/>
      <c r="CR963" s="113"/>
      <c r="CS963" s="113"/>
      <c r="CT963" s="113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3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3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3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3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3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3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3"/>
      <c r="CQ964" s="113"/>
      <c r="CR964" s="113"/>
      <c r="CS964" s="113"/>
      <c r="CT964" s="113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3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3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3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3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3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3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3"/>
      <c r="CQ965" s="113"/>
      <c r="CR965" s="113"/>
      <c r="CS965" s="113"/>
      <c r="CT965" s="113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3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3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3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3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3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3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3"/>
      <c r="CQ966" s="113"/>
      <c r="CR966" s="113"/>
      <c r="CS966" s="113"/>
      <c r="CT966" s="113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3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3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3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3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3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3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3"/>
      <c r="CQ967" s="113"/>
      <c r="CR967" s="113"/>
      <c r="CS967" s="113"/>
      <c r="CT967" s="113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3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3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3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3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3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3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3"/>
      <c r="CQ968" s="113"/>
      <c r="CR968" s="113"/>
      <c r="CS968" s="113"/>
      <c r="CT968" s="113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3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3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3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3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3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3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3"/>
      <c r="CQ969" s="113"/>
      <c r="CR969" s="113"/>
      <c r="CS969" s="113"/>
      <c r="CT969" s="113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3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3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3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3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3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3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3"/>
      <c r="CQ970" s="113"/>
      <c r="CR970" s="113"/>
      <c r="CS970" s="113"/>
      <c r="CT970" s="113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3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3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3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3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3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3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3"/>
      <c r="CQ971" s="113"/>
      <c r="CR971" s="113"/>
      <c r="CS971" s="113"/>
      <c r="CT971" s="113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3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3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3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3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3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3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3"/>
      <c r="CQ972" s="113"/>
      <c r="CR972" s="113"/>
      <c r="CS972" s="113"/>
      <c r="CT972" s="113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3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3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3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3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3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3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3"/>
      <c r="CQ973" s="113"/>
      <c r="CR973" s="113"/>
      <c r="CS973" s="113"/>
      <c r="CT973" s="113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3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3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3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3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3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3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3"/>
      <c r="CQ974" s="113"/>
      <c r="CR974" s="113"/>
      <c r="CS974" s="113"/>
      <c r="CT974" s="113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3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3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3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3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3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3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3"/>
      <c r="CQ975" s="113"/>
      <c r="CR975" s="113"/>
      <c r="CS975" s="113"/>
      <c r="CT975" s="113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3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3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3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3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3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3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3"/>
      <c r="CQ976" s="113"/>
      <c r="CR976" s="113"/>
      <c r="CS976" s="113"/>
      <c r="CT976" s="113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3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3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3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3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3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3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3"/>
      <c r="CQ977" s="113"/>
      <c r="CR977" s="113"/>
      <c r="CS977" s="113"/>
      <c r="CT977" s="113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3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3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3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3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3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3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3"/>
      <c r="CQ978" s="113"/>
      <c r="CR978" s="113"/>
      <c r="CS978" s="113"/>
      <c r="CT978" s="113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3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3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3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3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3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3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3"/>
      <c r="CQ979" s="113"/>
      <c r="CR979" s="113"/>
      <c r="CS979" s="113"/>
      <c r="CT979" s="113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3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3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3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3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3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3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3"/>
      <c r="CQ980" s="113"/>
      <c r="CR980" s="113"/>
      <c r="CS980" s="113"/>
      <c r="CT980" s="113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3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3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3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3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3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3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3"/>
      <c r="CQ981" s="113"/>
      <c r="CR981" s="113"/>
      <c r="CS981" s="113"/>
      <c r="CT981" s="113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3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3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3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3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3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3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3"/>
      <c r="CQ982" s="113"/>
      <c r="CR982" s="113"/>
      <c r="CS982" s="113"/>
      <c r="CT982" s="113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3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3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3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3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3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3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3"/>
      <c r="CQ983" s="113"/>
      <c r="CR983" s="113"/>
      <c r="CS983" s="113"/>
      <c r="CT983" s="113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3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3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3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3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3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3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3"/>
      <c r="CQ984" s="113"/>
      <c r="CR984" s="113"/>
      <c r="CS984" s="113"/>
      <c r="CT984" s="113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3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3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3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3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3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3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3"/>
      <c r="CQ985" s="113"/>
      <c r="CR985" s="113"/>
      <c r="CS985" s="113"/>
      <c r="CT985" s="113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3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3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3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3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3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3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3"/>
      <c r="CQ986" s="113"/>
      <c r="CR986" s="113"/>
      <c r="CS986" s="113"/>
      <c r="CT986" s="113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3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3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3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3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3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3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3"/>
      <c r="CQ987" s="113"/>
      <c r="CR987" s="113"/>
      <c r="CS987" s="113"/>
      <c r="CT987" s="113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3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3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3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3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3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3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3"/>
      <c r="CQ988" s="113"/>
      <c r="CR988" s="113"/>
      <c r="CS988" s="113"/>
      <c r="CT988" s="113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3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3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3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3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3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3"/>
      <c r="CQ989" s="113"/>
      <c r="CR989" s="113"/>
      <c r="CS989" s="113"/>
      <c r="CT989" s="113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3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3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3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3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3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3"/>
      <c r="CQ990" s="113"/>
      <c r="CR990" s="113"/>
      <c r="CS990" s="113"/>
      <c r="CT990" s="113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3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3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3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3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3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3"/>
      <c r="CQ991" s="113"/>
      <c r="CR991" s="113"/>
      <c r="CS991" s="113"/>
      <c r="CT991" s="113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3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3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3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3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3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3"/>
      <c r="CQ992" s="113"/>
      <c r="CR992" s="113"/>
      <c r="CS992" s="113"/>
      <c r="CT992" s="113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3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3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3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3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3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3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3"/>
      <c r="CQ993" s="113"/>
      <c r="CR993" s="113"/>
      <c r="CS993" s="113"/>
      <c r="CT993" s="113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3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3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3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3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3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3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3"/>
      <c r="CQ994" s="113"/>
      <c r="CR994" s="113"/>
      <c r="CS994" s="113"/>
      <c r="CT994" s="113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3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3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3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3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3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3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3"/>
      <c r="CQ995" s="113"/>
      <c r="CR995" s="113"/>
      <c r="CS995" s="113"/>
      <c r="CT995" s="113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3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3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3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3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3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3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3"/>
      <c r="CQ996" s="113"/>
      <c r="CR996" s="113"/>
      <c r="CS996" s="113"/>
      <c r="CT996" s="113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3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3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3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3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3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3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3"/>
      <c r="CQ997" s="113"/>
      <c r="CR997" s="113"/>
      <c r="CS997" s="113"/>
      <c r="CT997" s="113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3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3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3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3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3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3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3"/>
      <c r="CQ998" s="113"/>
      <c r="CR998" s="113"/>
      <c r="CS998" s="113"/>
      <c r="CT998" s="113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3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3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3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3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3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3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3"/>
      <c r="CQ999" s="113"/>
      <c r="CR999" s="113"/>
      <c r="CS999" s="113"/>
      <c r="CT999" s="113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3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3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3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3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3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3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3"/>
      <c r="CQ1000" s="113"/>
      <c r="CR1000" s="113"/>
      <c r="CS1000" s="113"/>
      <c r="CT1000" s="113"/>
    </row>
    <row r="100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3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3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3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3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3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3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3"/>
      <c r="CQ1001" s="113"/>
      <c r="CR1001" s="113"/>
      <c r="CS1001" s="113"/>
      <c r="CT1001" s="113"/>
    </row>
    <row r="100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3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3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3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3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3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3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3"/>
      <c r="CQ1002" s="113"/>
      <c r="CR1002" s="113"/>
      <c r="CS1002" s="113"/>
      <c r="CT1002" s="113"/>
    </row>
    <row r="1003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3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3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3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3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3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3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3"/>
      <c r="CQ1003" s="113"/>
      <c r="CR1003" s="113"/>
      <c r="CS1003" s="113"/>
      <c r="CT1003" s="113"/>
    </row>
    <row r="1004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3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3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3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3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3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3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3"/>
      <c r="CQ1004" s="113"/>
      <c r="CR1004" s="113"/>
      <c r="CS1004" s="113"/>
      <c r="CT1004" s="113"/>
    </row>
    <row r="1005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3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3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3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3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3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3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3"/>
      <c r="CQ1005" s="113"/>
      <c r="CR1005" s="113"/>
      <c r="CS1005" s="113"/>
      <c r="CT1005" s="113"/>
    </row>
    <row r="1006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3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3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3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3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3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3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3"/>
      <c r="CQ1006" s="113"/>
      <c r="CR1006" s="113"/>
      <c r="CS1006" s="113"/>
      <c r="CT1006" s="113"/>
    </row>
    <row r="1007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3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3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3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3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3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3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3"/>
      <c r="CQ1007" s="113"/>
      <c r="CR1007" s="113"/>
      <c r="CS1007" s="113"/>
      <c r="CT1007" s="113"/>
    </row>
    <row r="1008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3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3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3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3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3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3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3"/>
      <c r="CQ1008" s="113"/>
      <c r="CR1008" s="113"/>
      <c r="CS1008" s="113"/>
      <c r="CT1008" s="113"/>
    </row>
    <row r="1009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3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3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3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3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3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3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3"/>
      <c r="CQ1009" s="113"/>
      <c r="CR1009" s="113"/>
      <c r="CS1009" s="113"/>
      <c r="CT1009" s="113"/>
    </row>
    <row r="1010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3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3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3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3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3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3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3"/>
      <c r="CQ1010" s="113"/>
      <c r="CR1010" s="113"/>
      <c r="CS1010" s="113"/>
      <c r="CT1010" s="113"/>
    </row>
    <row r="1011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3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3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3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3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3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3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3"/>
      <c r="CQ1011" s="113"/>
      <c r="CR1011" s="113"/>
      <c r="CS1011" s="113"/>
      <c r="CT1011" s="113"/>
    </row>
    <row r="1012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3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3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3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3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3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3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3"/>
      <c r="CQ1012" s="113"/>
      <c r="CR1012" s="113"/>
      <c r="CS1012" s="113"/>
      <c r="CT1012" s="113"/>
    </row>
    <row r="1013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3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3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3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3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3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3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3"/>
      <c r="CQ1013" s="113"/>
      <c r="CR1013" s="113"/>
      <c r="CS1013" s="113"/>
      <c r="CT1013" s="113"/>
    </row>
    <row r="1014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3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3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3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3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3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3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3"/>
      <c r="CQ1014" s="113"/>
      <c r="CR1014" s="113"/>
      <c r="CS1014" s="113"/>
      <c r="CT1014" s="113"/>
    </row>
    <row r="1015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3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3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3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3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3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3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3"/>
      <c r="CQ1015" s="113"/>
      <c r="CR1015" s="113"/>
      <c r="CS1015" s="113"/>
      <c r="CT1015" s="113"/>
    </row>
    <row r="1016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3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3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3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3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3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3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3"/>
      <c r="CQ1016" s="113"/>
      <c r="CR1016" s="113"/>
      <c r="CS1016" s="113"/>
      <c r="CT1016" s="113"/>
    </row>
    <row r="1017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3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3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3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3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3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3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3"/>
      <c r="CQ1017" s="113"/>
      <c r="CR1017" s="113"/>
      <c r="CS1017" s="113"/>
      <c r="CT1017" s="113"/>
    </row>
    <row r="1018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3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3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3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3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3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3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3"/>
      <c r="CQ1018" s="113"/>
      <c r="CR1018" s="113"/>
      <c r="CS1018" s="113"/>
      <c r="CT1018" s="113"/>
    </row>
    <row r="1019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3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3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3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3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3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3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3"/>
      <c r="CQ1019" s="113"/>
      <c r="CR1019" s="113"/>
      <c r="CS1019" s="113"/>
      <c r="CT1019" s="113"/>
    </row>
    <row r="1020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3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3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3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3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3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3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3"/>
      <c r="CQ1020" s="113"/>
      <c r="CR1020" s="113"/>
      <c r="CS1020" s="113"/>
      <c r="CT1020" s="113"/>
    </row>
    <row r="1021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3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3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3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3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3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3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3"/>
      <c r="CQ1021" s="113"/>
      <c r="CR1021" s="113"/>
      <c r="CS1021" s="113"/>
      <c r="CT1021" s="113"/>
    </row>
    <row r="1022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3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3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3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3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3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3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3"/>
      <c r="CQ1022" s="113"/>
      <c r="CR1022" s="113"/>
      <c r="CS1022" s="113"/>
      <c r="CT1022" s="113"/>
    </row>
  </sheetData>
  <mergeCells count="8">
    <mergeCell ref="B8:B9"/>
    <mergeCell ref="D8:O8"/>
    <mergeCell ref="Q8:AB8"/>
    <mergeCell ref="AD8:AO8"/>
    <mergeCell ref="AQ8:BB8"/>
    <mergeCell ref="BD8:BO8"/>
    <mergeCell ref="BQ8:CB8"/>
    <mergeCell ref="CD8:CO8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  <tableParts count="1"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4.75"/>
    <col customWidth="1" min="3" max="3" width="20.63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</row>
    <row r="4" ht="33.0" customHeight="1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</row>
    <row r="5" ht="18.75" customHeight="1">
      <c r="A5" s="1"/>
      <c r="B5" s="6" t="s">
        <v>170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171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172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</row>
    <row r="6" ht="18.75" customHeight="1">
      <c r="A6" s="1"/>
      <c r="B6" s="7" t="s">
        <v>173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</row>
    <row r="7" ht="18.75" customHeight="1">
      <c r="A7" s="83"/>
      <c r="B7" s="83"/>
      <c r="C7" s="124"/>
      <c r="D7" s="11"/>
      <c r="E7" s="11"/>
      <c r="F7" s="11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</row>
    <row r="8" ht="27.0" customHeight="1">
      <c r="A8" s="83"/>
      <c r="B8" s="127" t="s">
        <v>174</v>
      </c>
      <c r="C8" s="128">
        <f>SUM(C11:C30)</f>
        <v>116029725</v>
      </c>
      <c r="D8" s="129"/>
      <c r="E8" s="129"/>
      <c r="F8" s="11"/>
      <c r="G8" s="130" t="s">
        <v>129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9"/>
      <c r="S8" s="131" t="s">
        <v>129</v>
      </c>
      <c r="T8" s="130" t="s">
        <v>130</v>
      </c>
      <c r="U8" s="38"/>
      <c r="V8" s="38"/>
      <c r="W8" s="38"/>
      <c r="X8" s="38"/>
      <c r="Y8" s="38"/>
      <c r="Z8" s="38"/>
      <c r="AA8" s="38"/>
      <c r="AB8" s="38"/>
      <c r="AC8" s="38"/>
      <c r="AD8" s="38"/>
      <c r="AE8" s="39"/>
      <c r="AF8" s="131" t="s">
        <v>130</v>
      </c>
      <c r="AG8" s="130" t="s">
        <v>131</v>
      </c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9"/>
      <c r="AS8" s="131" t="s">
        <v>131</v>
      </c>
      <c r="AT8" s="130" t="s">
        <v>132</v>
      </c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9"/>
      <c r="BF8" s="131" t="s">
        <v>132</v>
      </c>
      <c r="BG8" s="130" t="s">
        <v>133</v>
      </c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9"/>
      <c r="BS8" s="131" t="s">
        <v>134</v>
      </c>
      <c r="BT8" s="132" t="s">
        <v>135</v>
      </c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9"/>
      <c r="CF8" s="133" t="s">
        <v>136</v>
      </c>
      <c r="CG8" s="132" t="s">
        <v>137</v>
      </c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9"/>
      <c r="CS8" s="133" t="s">
        <v>138</v>
      </c>
      <c r="CT8" s="126"/>
    </row>
    <row r="9">
      <c r="A9" s="134"/>
      <c r="B9" s="135" t="s">
        <v>175</v>
      </c>
      <c r="C9" s="136" t="s">
        <v>43</v>
      </c>
      <c r="D9" s="137" t="s">
        <v>74</v>
      </c>
      <c r="E9" s="137" t="s">
        <v>176</v>
      </c>
      <c r="F9" s="11"/>
      <c r="G9" s="131" t="s">
        <v>63</v>
      </c>
      <c r="H9" s="131" t="s">
        <v>64</v>
      </c>
      <c r="I9" s="131" t="s">
        <v>65</v>
      </c>
      <c r="J9" s="131" t="s">
        <v>66</v>
      </c>
      <c r="K9" s="131" t="s">
        <v>67</v>
      </c>
      <c r="L9" s="131" t="s">
        <v>68</v>
      </c>
      <c r="M9" s="131" t="s">
        <v>57</v>
      </c>
      <c r="N9" s="131" t="s">
        <v>58</v>
      </c>
      <c r="O9" s="131" t="s">
        <v>59</v>
      </c>
      <c r="P9" s="131" t="s">
        <v>60</v>
      </c>
      <c r="Q9" s="131" t="s">
        <v>61</v>
      </c>
      <c r="R9" s="131" t="s">
        <v>62</v>
      </c>
      <c r="S9" s="131" t="s">
        <v>43</v>
      </c>
      <c r="T9" s="131" t="s">
        <v>63</v>
      </c>
      <c r="U9" s="131" t="s">
        <v>64</v>
      </c>
      <c r="V9" s="131" t="s">
        <v>65</v>
      </c>
      <c r="W9" s="131" t="s">
        <v>66</v>
      </c>
      <c r="X9" s="131" t="s">
        <v>67</v>
      </c>
      <c r="Y9" s="131" t="s">
        <v>68</v>
      </c>
      <c r="Z9" s="131" t="s">
        <v>57</v>
      </c>
      <c r="AA9" s="131" t="s">
        <v>58</v>
      </c>
      <c r="AB9" s="131" t="s">
        <v>59</v>
      </c>
      <c r="AC9" s="131" t="s">
        <v>60</v>
      </c>
      <c r="AD9" s="131" t="s">
        <v>61</v>
      </c>
      <c r="AE9" s="131" t="s">
        <v>62</v>
      </c>
      <c r="AF9" s="131" t="s">
        <v>43</v>
      </c>
      <c r="AG9" s="131" t="s">
        <v>63</v>
      </c>
      <c r="AH9" s="131" t="s">
        <v>64</v>
      </c>
      <c r="AI9" s="131" t="s">
        <v>65</v>
      </c>
      <c r="AJ9" s="131" t="s">
        <v>66</v>
      </c>
      <c r="AK9" s="131" t="s">
        <v>67</v>
      </c>
      <c r="AL9" s="131" t="s">
        <v>68</v>
      </c>
      <c r="AM9" s="131" t="s">
        <v>57</v>
      </c>
      <c r="AN9" s="131" t="s">
        <v>58</v>
      </c>
      <c r="AO9" s="131" t="s">
        <v>59</v>
      </c>
      <c r="AP9" s="131" t="s">
        <v>60</v>
      </c>
      <c r="AQ9" s="131" t="s">
        <v>61</v>
      </c>
      <c r="AR9" s="131" t="s">
        <v>62</v>
      </c>
      <c r="AS9" s="131" t="s">
        <v>43</v>
      </c>
      <c r="AT9" s="131" t="s">
        <v>63</v>
      </c>
      <c r="AU9" s="131" t="s">
        <v>64</v>
      </c>
      <c r="AV9" s="131" t="s">
        <v>65</v>
      </c>
      <c r="AW9" s="131" t="s">
        <v>66</v>
      </c>
      <c r="AX9" s="131" t="s">
        <v>67</v>
      </c>
      <c r="AY9" s="131" t="s">
        <v>68</v>
      </c>
      <c r="AZ9" s="131" t="s">
        <v>57</v>
      </c>
      <c r="BA9" s="131" t="s">
        <v>58</v>
      </c>
      <c r="BB9" s="131" t="s">
        <v>59</v>
      </c>
      <c r="BC9" s="131" t="s">
        <v>60</v>
      </c>
      <c r="BD9" s="131" t="s">
        <v>61</v>
      </c>
      <c r="BE9" s="131" t="s">
        <v>62</v>
      </c>
      <c r="BF9" s="131" t="s">
        <v>43</v>
      </c>
      <c r="BG9" s="131" t="s">
        <v>63</v>
      </c>
      <c r="BH9" s="131" t="s">
        <v>64</v>
      </c>
      <c r="BI9" s="131" t="s">
        <v>65</v>
      </c>
      <c r="BJ9" s="131" t="s">
        <v>66</v>
      </c>
      <c r="BK9" s="131" t="s">
        <v>67</v>
      </c>
      <c r="BL9" s="131" t="s">
        <v>68</v>
      </c>
      <c r="BM9" s="131" t="s">
        <v>57</v>
      </c>
      <c r="BN9" s="131" t="s">
        <v>58</v>
      </c>
      <c r="BO9" s="131" t="s">
        <v>59</v>
      </c>
      <c r="BP9" s="131" t="s">
        <v>60</v>
      </c>
      <c r="BQ9" s="131" t="s">
        <v>61</v>
      </c>
      <c r="BR9" s="131" t="s">
        <v>62</v>
      </c>
      <c r="BS9" s="131" t="s">
        <v>43</v>
      </c>
      <c r="BT9" s="131" t="s">
        <v>63</v>
      </c>
      <c r="BU9" s="131" t="s">
        <v>64</v>
      </c>
      <c r="BV9" s="131" t="s">
        <v>65</v>
      </c>
      <c r="BW9" s="131" t="s">
        <v>66</v>
      </c>
      <c r="BX9" s="131" t="s">
        <v>67</v>
      </c>
      <c r="BY9" s="131" t="s">
        <v>68</v>
      </c>
      <c r="BZ9" s="131" t="s">
        <v>57</v>
      </c>
      <c r="CA9" s="131" t="s">
        <v>58</v>
      </c>
      <c r="CB9" s="131" t="s">
        <v>59</v>
      </c>
      <c r="CC9" s="131" t="s">
        <v>60</v>
      </c>
      <c r="CD9" s="131" t="s">
        <v>61</v>
      </c>
      <c r="CE9" s="131" t="s">
        <v>62</v>
      </c>
      <c r="CF9" s="131" t="s">
        <v>43</v>
      </c>
      <c r="CG9" s="131" t="s">
        <v>63</v>
      </c>
      <c r="CH9" s="131" t="s">
        <v>64</v>
      </c>
      <c r="CI9" s="131" t="s">
        <v>65</v>
      </c>
      <c r="CJ9" s="131" t="s">
        <v>66</v>
      </c>
      <c r="CK9" s="131" t="s">
        <v>67</v>
      </c>
      <c r="CL9" s="131" t="s">
        <v>68</v>
      </c>
      <c r="CM9" s="131" t="s">
        <v>57</v>
      </c>
      <c r="CN9" s="131" t="s">
        <v>58</v>
      </c>
      <c r="CO9" s="131" t="s">
        <v>59</v>
      </c>
      <c r="CP9" s="131" t="s">
        <v>60</v>
      </c>
      <c r="CQ9" s="131" t="s">
        <v>61</v>
      </c>
      <c r="CR9" s="131" t="s">
        <v>62</v>
      </c>
      <c r="CS9" s="131" t="s">
        <v>43</v>
      </c>
      <c r="CT9" s="125"/>
    </row>
    <row r="10">
      <c r="A10" s="134"/>
      <c r="B10" s="93"/>
      <c r="C10" s="93"/>
      <c r="D10" s="93"/>
      <c r="E10" s="93"/>
      <c r="F10" s="11"/>
      <c r="G10" s="96">
        <v>31.0</v>
      </c>
      <c r="H10" s="96">
        <v>28.0</v>
      </c>
      <c r="I10" s="96">
        <v>31.0</v>
      </c>
      <c r="J10" s="96">
        <v>30.0</v>
      </c>
      <c r="K10" s="96">
        <v>31.0</v>
      </c>
      <c r="L10" s="96">
        <v>30.0</v>
      </c>
      <c r="M10" s="96">
        <v>31.0</v>
      </c>
      <c r="N10" s="96">
        <v>31.0</v>
      </c>
      <c r="O10" s="96">
        <v>30.0</v>
      </c>
      <c r="P10" s="96">
        <v>31.0</v>
      </c>
      <c r="Q10" s="96">
        <v>30.0</v>
      </c>
      <c r="R10" s="96">
        <v>31.0</v>
      </c>
      <c r="S10" s="138">
        <f t="shared" ref="S10:S30" si="1">SUM(G10:R10)</f>
        <v>365</v>
      </c>
      <c r="T10" s="96">
        <v>31.0</v>
      </c>
      <c r="U10" s="96">
        <v>28.0</v>
      </c>
      <c r="V10" s="96">
        <v>31.0</v>
      </c>
      <c r="W10" s="96">
        <v>30.0</v>
      </c>
      <c r="X10" s="96">
        <v>31.0</v>
      </c>
      <c r="Y10" s="96">
        <v>30.0</v>
      </c>
      <c r="Z10" s="96">
        <v>31.0</v>
      </c>
      <c r="AA10" s="96">
        <v>31.0</v>
      </c>
      <c r="AB10" s="96">
        <v>30.0</v>
      </c>
      <c r="AC10" s="96">
        <v>31.0</v>
      </c>
      <c r="AD10" s="96">
        <v>30.0</v>
      </c>
      <c r="AE10" s="96">
        <v>31.0</v>
      </c>
      <c r="AF10" s="138">
        <f t="shared" ref="AF10:AF30" si="2">SUM(T10:AE10)</f>
        <v>365</v>
      </c>
      <c r="AG10" s="96">
        <v>31.0</v>
      </c>
      <c r="AH10" s="96">
        <v>28.0</v>
      </c>
      <c r="AI10" s="96">
        <v>31.0</v>
      </c>
      <c r="AJ10" s="96">
        <v>30.0</v>
      </c>
      <c r="AK10" s="96">
        <v>31.0</v>
      </c>
      <c r="AL10" s="96">
        <v>30.0</v>
      </c>
      <c r="AM10" s="96">
        <v>31.0</v>
      </c>
      <c r="AN10" s="96">
        <v>31.0</v>
      </c>
      <c r="AO10" s="96">
        <v>30.0</v>
      </c>
      <c r="AP10" s="96">
        <v>31.0</v>
      </c>
      <c r="AQ10" s="96">
        <v>30.0</v>
      </c>
      <c r="AR10" s="96">
        <v>31.0</v>
      </c>
      <c r="AS10" s="138">
        <f t="shared" ref="AS10:AS30" si="3">SUM(AG10:AR10)</f>
        <v>365</v>
      </c>
      <c r="AT10" s="96">
        <v>31.0</v>
      </c>
      <c r="AU10" s="96">
        <v>28.0</v>
      </c>
      <c r="AV10" s="96">
        <v>31.0</v>
      </c>
      <c r="AW10" s="96">
        <v>30.0</v>
      </c>
      <c r="AX10" s="96">
        <v>31.0</v>
      </c>
      <c r="AY10" s="96">
        <v>30.0</v>
      </c>
      <c r="AZ10" s="96">
        <v>31.0</v>
      </c>
      <c r="BA10" s="96">
        <v>31.0</v>
      </c>
      <c r="BB10" s="96">
        <v>30.0</v>
      </c>
      <c r="BC10" s="96">
        <v>31.0</v>
      </c>
      <c r="BD10" s="96">
        <v>30.0</v>
      </c>
      <c r="BE10" s="96">
        <v>31.0</v>
      </c>
      <c r="BF10" s="138">
        <f t="shared" ref="BF10:BF30" si="4">SUM(AT10:BE10)</f>
        <v>365</v>
      </c>
      <c r="BG10" s="96">
        <v>31.0</v>
      </c>
      <c r="BH10" s="96">
        <v>28.0</v>
      </c>
      <c r="BI10" s="96">
        <v>31.0</v>
      </c>
      <c r="BJ10" s="96">
        <v>30.0</v>
      </c>
      <c r="BK10" s="96">
        <v>31.0</v>
      </c>
      <c r="BL10" s="96">
        <v>30.0</v>
      </c>
      <c r="BM10" s="96">
        <v>31.0</v>
      </c>
      <c r="BN10" s="96">
        <v>31.0</v>
      </c>
      <c r="BO10" s="96">
        <v>30.0</v>
      </c>
      <c r="BP10" s="96">
        <v>31.0</v>
      </c>
      <c r="BQ10" s="96">
        <v>30.0</v>
      </c>
      <c r="BR10" s="96">
        <v>31.0</v>
      </c>
      <c r="BS10" s="138">
        <f t="shared" ref="BS10:BS30" si="5">SUM(BG10:BR10)</f>
        <v>365</v>
      </c>
      <c r="BT10" s="96">
        <v>31.0</v>
      </c>
      <c r="BU10" s="96">
        <v>28.0</v>
      </c>
      <c r="BV10" s="96">
        <v>31.0</v>
      </c>
      <c r="BW10" s="96">
        <v>30.0</v>
      </c>
      <c r="BX10" s="96">
        <v>31.0</v>
      </c>
      <c r="BY10" s="96">
        <v>30.0</v>
      </c>
      <c r="BZ10" s="96">
        <v>31.0</v>
      </c>
      <c r="CA10" s="96">
        <v>31.0</v>
      </c>
      <c r="CB10" s="96">
        <v>30.0</v>
      </c>
      <c r="CC10" s="96">
        <v>31.0</v>
      </c>
      <c r="CD10" s="96">
        <v>30.0</v>
      </c>
      <c r="CE10" s="96">
        <v>31.0</v>
      </c>
      <c r="CF10" s="138">
        <f t="shared" ref="CF10:CF30" si="6">SUM(BT10:CE10)</f>
        <v>365</v>
      </c>
      <c r="CG10" s="96">
        <v>31.0</v>
      </c>
      <c r="CH10" s="96">
        <v>28.0</v>
      </c>
      <c r="CI10" s="96">
        <v>31.0</v>
      </c>
      <c r="CJ10" s="96">
        <v>30.0</v>
      </c>
      <c r="CK10" s="96">
        <v>31.0</v>
      </c>
      <c r="CL10" s="96">
        <v>30.0</v>
      </c>
      <c r="CM10" s="96">
        <v>31.0</v>
      </c>
      <c r="CN10" s="96">
        <v>31.0</v>
      </c>
      <c r="CO10" s="96">
        <v>30.0</v>
      </c>
      <c r="CP10" s="96">
        <v>31.0</v>
      </c>
      <c r="CQ10" s="96">
        <v>30.0</v>
      </c>
      <c r="CR10" s="96">
        <v>31.0</v>
      </c>
      <c r="CS10" s="138">
        <f t="shared" ref="CS10:CS30" si="7">SUM(CG10:CR10)</f>
        <v>365</v>
      </c>
      <c r="CT10" s="139"/>
    </row>
    <row r="11">
      <c r="A11" s="140"/>
      <c r="B11" s="141" t="s">
        <v>177</v>
      </c>
      <c r="C11" s="142">
        <v>1300000.0</v>
      </c>
      <c r="D11" s="11"/>
      <c r="E11" s="11"/>
      <c r="F11" s="11"/>
      <c r="G11" s="143">
        <f>C11</f>
        <v>1300000</v>
      </c>
      <c r="H11" s="144"/>
      <c r="I11" s="144"/>
      <c r="J11" s="144"/>
      <c r="K11" s="144"/>
      <c r="L11" s="144"/>
      <c r="M11" s="129"/>
      <c r="N11" s="129"/>
      <c r="O11" s="129"/>
      <c r="P11" s="129"/>
      <c r="Q11" s="129"/>
      <c r="R11" s="129"/>
      <c r="S11" s="138">
        <f t="shared" si="1"/>
        <v>1300000</v>
      </c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38">
        <f t="shared" si="2"/>
        <v>0</v>
      </c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38">
        <f t="shared" si="3"/>
        <v>0</v>
      </c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38">
        <f t="shared" si="4"/>
        <v>0</v>
      </c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38">
        <f t="shared" si="5"/>
        <v>0</v>
      </c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38">
        <f t="shared" si="6"/>
        <v>0</v>
      </c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38">
        <f t="shared" si="7"/>
        <v>0</v>
      </c>
      <c r="CT11" s="139"/>
    </row>
    <row r="12">
      <c r="A12" s="145"/>
      <c r="B12" s="141" t="s">
        <v>178</v>
      </c>
      <c r="C12" s="111">
        <f t="shared" ref="C12:C24" si="8">D12*E12</f>
        <v>14207500</v>
      </c>
      <c r="D12" s="146">
        <f>'Переменные'!C9</f>
        <v>5</v>
      </c>
      <c r="E12" s="147">
        <v>2841500.0</v>
      </c>
      <c r="F12" s="11"/>
      <c r="G12" s="148"/>
      <c r="H12" s="144">
        <f t="shared" ref="H12:H14" si="9">C12*0.7</f>
        <v>9945250</v>
      </c>
      <c r="I12" s="144"/>
      <c r="J12" s="144"/>
      <c r="K12" s="144">
        <f t="shared" ref="K12:K14" si="10">C12*0.3</f>
        <v>4262250</v>
      </c>
      <c r="L12" s="144"/>
      <c r="M12" s="129"/>
      <c r="N12" s="129"/>
      <c r="O12" s="129"/>
      <c r="P12" s="129"/>
      <c r="Q12" s="129"/>
      <c r="R12" s="129"/>
      <c r="S12" s="138">
        <f t="shared" si="1"/>
        <v>14207500</v>
      </c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38">
        <f t="shared" si="2"/>
        <v>0</v>
      </c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38">
        <f t="shared" si="3"/>
        <v>0</v>
      </c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38">
        <f t="shared" si="4"/>
        <v>0</v>
      </c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38">
        <f t="shared" si="5"/>
        <v>0</v>
      </c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38">
        <f t="shared" si="6"/>
        <v>0</v>
      </c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38">
        <f t="shared" si="7"/>
        <v>0</v>
      </c>
      <c r="CT12" s="139"/>
    </row>
    <row r="13">
      <c r="A13" s="145"/>
      <c r="B13" s="141" t="s">
        <v>179</v>
      </c>
      <c r="C13" s="111">
        <f t="shared" si="8"/>
        <v>17423000</v>
      </c>
      <c r="D13" s="146">
        <f>'Переменные'!C10</f>
        <v>5</v>
      </c>
      <c r="E13" s="147">
        <v>3484600.0</v>
      </c>
      <c r="F13" s="11"/>
      <c r="G13" s="148"/>
      <c r="H13" s="144">
        <f t="shared" si="9"/>
        <v>12196100</v>
      </c>
      <c r="I13" s="144"/>
      <c r="J13" s="144"/>
      <c r="K13" s="144">
        <f t="shared" si="10"/>
        <v>5226900</v>
      </c>
      <c r="L13" s="144"/>
      <c r="M13" s="129"/>
      <c r="N13" s="129"/>
      <c r="O13" s="129"/>
      <c r="P13" s="129"/>
      <c r="Q13" s="129"/>
      <c r="R13" s="129"/>
      <c r="S13" s="138">
        <f t="shared" si="1"/>
        <v>17423000</v>
      </c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38">
        <f t="shared" si="2"/>
        <v>0</v>
      </c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38">
        <f t="shared" si="3"/>
        <v>0</v>
      </c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38">
        <f t="shared" si="4"/>
        <v>0</v>
      </c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38">
        <f t="shared" si="5"/>
        <v>0</v>
      </c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38">
        <f t="shared" si="6"/>
        <v>0</v>
      </c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38">
        <f t="shared" si="7"/>
        <v>0</v>
      </c>
      <c r="CT13" s="139"/>
    </row>
    <row r="14">
      <c r="A14" s="145"/>
      <c r="B14" s="141" t="s">
        <v>180</v>
      </c>
      <c r="C14" s="111">
        <f t="shared" si="8"/>
        <v>19724000</v>
      </c>
      <c r="D14" s="146">
        <f>'Переменные'!C11</f>
        <v>5</v>
      </c>
      <c r="E14" s="147">
        <v>3944800.0</v>
      </c>
      <c r="F14" s="11"/>
      <c r="G14" s="148"/>
      <c r="H14" s="144">
        <f t="shared" si="9"/>
        <v>13806800</v>
      </c>
      <c r="I14" s="144"/>
      <c r="J14" s="144"/>
      <c r="K14" s="144">
        <f t="shared" si="10"/>
        <v>5917200</v>
      </c>
      <c r="L14" s="144"/>
      <c r="M14" s="129"/>
      <c r="N14" s="129"/>
      <c r="O14" s="129"/>
      <c r="P14" s="129"/>
      <c r="Q14" s="129"/>
      <c r="R14" s="129"/>
      <c r="S14" s="138">
        <f t="shared" si="1"/>
        <v>19724000</v>
      </c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38">
        <f t="shared" si="2"/>
        <v>0</v>
      </c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38">
        <f t="shared" si="3"/>
        <v>0</v>
      </c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38">
        <f t="shared" si="4"/>
        <v>0</v>
      </c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38">
        <f t="shared" si="5"/>
        <v>0</v>
      </c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38">
        <f t="shared" si="6"/>
        <v>0</v>
      </c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38">
        <f t="shared" si="7"/>
        <v>0</v>
      </c>
      <c r="CT14" s="139"/>
    </row>
    <row r="15">
      <c r="A15" s="145"/>
      <c r="B15" s="141" t="s">
        <v>181</v>
      </c>
      <c r="C15" s="111">
        <f t="shared" si="8"/>
        <v>1850000</v>
      </c>
      <c r="D15" s="146">
        <f>'Переменные'!C9</f>
        <v>5</v>
      </c>
      <c r="E15" s="147">
        <v>370000.0</v>
      </c>
      <c r="F15" s="11"/>
      <c r="G15" s="148"/>
      <c r="H15" s="144"/>
      <c r="I15" s="144"/>
      <c r="J15" s="144"/>
      <c r="K15" s="144">
        <f t="shared" ref="K15:K17" si="11">C15</f>
        <v>1850000</v>
      </c>
      <c r="L15" s="144"/>
      <c r="M15" s="129"/>
      <c r="N15" s="129"/>
      <c r="O15" s="129"/>
      <c r="P15" s="129"/>
      <c r="Q15" s="129"/>
      <c r="R15" s="129"/>
      <c r="S15" s="138">
        <f t="shared" si="1"/>
        <v>1850000</v>
      </c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38">
        <f t="shared" si="2"/>
        <v>0</v>
      </c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38">
        <f t="shared" si="3"/>
        <v>0</v>
      </c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38">
        <f t="shared" si="4"/>
        <v>0</v>
      </c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38">
        <f t="shared" si="5"/>
        <v>0</v>
      </c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38">
        <f t="shared" si="6"/>
        <v>0</v>
      </c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38">
        <f t="shared" si="7"/>
        <v>0</v>
      </c>
      <c r="CT15" s="139"/>
    </row>
    <row r="16">
      <c r="A16" s="145"/>
      <c r="B16" s="141" t="s">
        <v>182</v>
      </c>
      <c r="C16" s="111">
        <f t="shared" si="8"/>
        <v>2350000</v>
      </c>
      <c r="D16" s="146">
        <f>'Переменные'!C10</f>
        <v>5</v>
      </c>
      <c r="E16" s="147">
        <v>470000.0</v>
      </c>
      <c r="F16" s="11"/>
      <c r="G16" s="148"/>
      <c r="H16" s="144"/>
      <c r="I16" s="144"/>
      <c r="J16" s="144"/>
      <c r="K16" s="144">
        <f t="shared" si="11"/>
        <v>2350000</v>
      </c>
      <c r="L16" s="144"/>
      <c r="M16" s="129"/>
      <c r="N16" s="129"/>
      <c r="O16" s="129"/>
      <c r="P16" s="129"/>
      <c r="Q16" s="129"/>
      <c r="R16" s="129"/>
      <c r="S16" s="138">
        <f t="shared" si="1"/>
        <v>2350000</v>
      </c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38">
        <f t="shared" si="2"/>
        <v>0</v>
      </c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38">
        <f t="shared" si="3"/>
        <v>0</v>
      </c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38">
        <f t="shared" si="4"/>
        <v>0</v>
      </c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38">
        <f t="shared" si="5"/>
        <v>0</v>
      </c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38">
        <f t="shared" si="6"/>
        <v>0</v>
      </c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38">
        <f t="shared" si="7"/>
        <v>0</v>
      </c>
      <c r="CT16" s="139"/>
    </row>
    <row r="17">
      <c r="A17" s="145"/>
      <c r="B17" s="141" t="s">
        <v>183</v>
      </c>
      <c r="C17" s="111">
        <f t="shared" si="8"/>
        <v>2850000</v>
      </c>
      <c r="D17" s="146">
        <f>'Переменные'!C11</f>
        <v>5</v>
      </c>
      <c r="E17" s="147">
        <v>570000.0</v>
      </c>
      <c r="F17" s="11"/>
      <c r="G17" s="148"/>
      <c r="H17" s="144"/>
      <c r="I17" s="144"/>
      <c r="J17" s="144"/>
      <c r="K17" s="144">
        <f t="shared" si="11"/>
        <v>2850000</v>
      </c>
      <c r="L17" s="144"/>
      <c r="M17" s="129"/>
      <c r="N17" s="129"/>
      <c r="O17" s="129"/>
      <c r="P17" s="129"/>
      <c r="Q17" s="129"/>
      <c r="R17" s="129"/>
      <c r="S17" s="138">
        <f t="shared" si="1"/>
        <v>2850000</v>
      </c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38">
        <f t="shared" si="2"/>
        <v>0</v>
      </c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38">
        <f t="shared" si="3"/>
        <v>0</v>
      </c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38">
        <f t="shared" si="4"/>
        <v>0</v>
      </c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38">
        <f t="shared" si="5"/>
        <v>0</v>
      </c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38">
        <f t="shared" si="6"/>
        <v>0</v>
      </c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38">
        <f t="shared" si="7"/>
        <v>0</v>
      </c>
      <c r="CT17" s="139"/>
    </row>
    <row r="18">
      <c r="A18" s="145"/>
      <c r="B18" s="141" t="s">
        <v>184</v>
      </c>
      <c r="C18" s="111">
        <f t="shared" si="8"/>
        <v>7500000</v>
      </c>
      <c r="D18" s="146">
        <f>SUM('Переменные'!C9:C11)</f>
        <v>15</v>
      </c>
      <c r="E18" s="147">
        <v>500000.0</v>
      </c>
      <c r="F18" s="11"/>
      <c r="G18" s="148"/>
      <c r="H18" s="144"/>
      <c r="I18" s="144"/>
      <c r="J18" s="144">
        <f>C18</f>
        <v>7500000</v>
      </c>
      <c r="K18" s="144"/>
      <c r="L18" s="144"/>
      <c r="M18" s="129"/>
      <c r="N18" s="129"/>
      <c r="O18" s="129"/>
      <c r="P18" s="129"/>
      <c r="Q18" s="129"/>
      <c r="R18" s="129"/>
      <c r="S18" s="138">
        <f t="shared" si="1"/>
        <v>7500000</v>
      </c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38">
        <f t="shared" si="2"/>
        <v>0</v>
      </c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38">
        <f t="shared" si="3"/>
        <v>0</v>
      </c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38">
        <f t="shared" si="4"/>
        <v>0</v>
      </c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38">
        <f t="shared" si="5"/>
        <v>0</v>
      </c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38">
        <f t="shared" si="6"/>
        <v>0</v>
      </c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38">
        <f t="shared" si="7"/>
        <v>0</v>
      </c>
      <c r="CT18" s="139"/>
    </row>
    <row r="19">
      <c r="A19" s="145"/>
      <c r="B19" s="141" t="s">
        <v>185</v>
      </c>
      <c r="C19" s="111">
        <f t="shared" si="8"/>
        <v>9000000</v>
      </c>
      <c r="D19" s="149">
        <v>1.0</v>
      </c>
      <c r="E19" s="147">
        <v>9000000.0</v>
      </c>
      <c r="F19" s="11"/>
      <c r="G19" s="148"/>
      <c r="H19" s="144">
        <f>C19*0.5</f>
        <v>4500000</v>
      </c>
      <c r="I19" s="144"/>
      <c r="J19" s="144">
        <f>C19*0.25</f>
        <v>2250000</v>
      </c>
      <c r="K19" s="144">
        <f>C19*0.25</f>
        <v>2250000</v>
      </c>
      <c r="L19" s="144"/>
      <c r="M19" s="129"/>
      <c r="N19" s="129"/>
      <c r="O19" s="129"/>
      <c r="P19" s="129"/>
      <c r="Q19" s="129"/>
      <c r="R19" s="129"/>
      <c r="S19" s="138">
        <f t="shared" si="1"/>
        <v>9000000</v>
      </c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38">
        <f t="shared" si="2"/>
        <v>0</v>
      </c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38">
        <f t="shared" si="3"/>
        <v>0</v>
      </c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38">
        <f t="shared" si="4"/>
        <v>0</v>
      </c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38">
        <f t="shared" si="5"/>
        <v>0</v>
      </c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38">
        <f t="shared" si="6"/>
        <v>0</v>
      </c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38">
        <f t="shared" si="7"/>
        <v>0</v>
      </c>
      <c r="CT19" s="139"/>
    </row>
    <row r="20">
      <c r="A20" s="145"/>
      <c r="B20" s="141" t="s">
        <v>186</v>
      </c>
      <c r="C20" s="111">
        <f t="shared" si="8"/>
        <v>2950000</v>
      </c>
      <c r="D20" s="149">
        <v>1.0</v>
      </c>
      <c r="E20" s="147">
        <v>2950000.0</v>
      </c>
      <c r="F20" s="11"/>
      <c r="G20" s="148"/>
      <c r="H20" s="144">
        <f>C20*0.7</f>
        <v>2065000</v>
      </c>
      <c r="I20" s="144"/>
      <c r="J20" s="144"/>
      <c r="K20" s="144">
        <f>C20*0.3</f>
        <v>885000</v>
      </c>
      <c r="L20" s="144"/>
      <c r="M20" s="129"/>
      <c r="N20" s="129"/>
      <c r="O20" s="129"/>
      <c r="P20" s="129"/>
      <c r="Q20" s="129"/>
      <c r="R20" s="129"/>
      <c r="S20" s="138">
        <f t="shared" si="1"/>
        <v>2950000</v>
      </c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38">
        <f t="shared" si="2"/>
        <v>0</v>
      </c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38">
        <f t="shared" si="3"/>
        <v>0</v>
      </c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38">
        <f t="shared" si="4"/>
        <v>0</v>
      </c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38">
        <f t="shared" si="5"/>
        <v>0</v>
      </c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38">
        <f t="shared" si="6"/>
        <v>0</v>
      </c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38">
        <f t="shared" si="7"/>
        <v>0</v>
      </c>
      <c r="CT20" s="139"/>
    </row>
    <row r="21">
      <c r="A21" s="145"/>
      <c r="B21" s="141" t="s">
        <v>187</v>
      </c>
      <c r="C21" s="111">
        <f t="shared" si="8"/>
        <v>5600000</v>
      </c>
      <c r="D21" s="149">
        <v>1.0</v>
      </c>
      <c r="E21" s="147">
        <v>5600000.0</v>
      </c>
      <c r="F21" s="11"/>
      <c r="G21" s="148"/>
      <c r="H21" s="144">
        <f>C21*0.5</f>
        <v>2800000</v>
      </c>
      <c r="I21" s="144"/>
      <c r="J21" s="144">
        <f>C21*0.25</f>
        <v>1400000</v>
      </c>
      <c r="K21" s="144">
        <f>C21*0.25</f>
        <v>1400000</v>
      </c>
      <c r="L21" s="144"/>
      <c r="M21" s="129"/>
      <c r="N21" s="129"/>
      <c r="O21" s="129"/>
      <c r="P21" s="129"/>
      <c r="Q21" s="129"/>
      <c r="R21" s="129"/>
      <c r="S21" s="138">
        <f t="shared" si="1"/>
        <v>5600000</v>
      </c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38">
        <f t="shared" si="2"/>
        <v>0</v>
      </c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38">
        <f t="shared" si="3"/>
        <v>0</v>
      </c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38">
        <f t="shared" si="4"/>
        <v>0</v>
      </c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38">
        <f t="shared" si="5"/>
        <v>0</v>
      </c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38">
        <f t="shared" si="6"/>
        <v>0</v>
      </c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38">
        <f t="shared" si="7"/>
        <v>0</v>
      </c>
      <c r="CT21" s="139"/>
    </row>
    <row r="22">
      <c r="A22" s="145"/>
      <c r="B22" s="141" t="s">
        <v>188</v>
      </c>
      <c r="C22" s="111">
        <f t="shared" si="8"/>
        <v>2500000</v>
      </c>
      <c r="D22" s="149">
        <v>1.0</v>
      </c>
      <c r="E22" s="147">
        <v>2500000.0</v>
      </c>
      <c r="F22" s="11"/>
      <c r="G22" s="148"/>
      <c r="H22" s="144">
        <f>C22*0.7</f>
        <v>1750000</v>
      </c>
      <c r="I22" s="144"/>
      <c r="J22" s="144"/>
      <c r="K22" s="144">
        <f>C22*0.3</f>
        <v>750000</v>
      </c>
      <c r="L22" s="144"/>
      <c r="M22" s="129"/>
      <c r="N22" s="129"/>
      <c r="O22" s="129"/>
      <c r="P22" s="129"/>
      <c r="Q22" s="129"/>
      <c r="R22" s="129"/>
      <c r="S22" s="138">
        <f t="shared" si="1"/>
        <v>2500000</v>
      </c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38">
        <f t="shared" si="2"/>
        <v>0</v>
      </c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38">
        <f t="shared" si="3"/>
        <v>0</v>
      </c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38">
        <f t="shared" si="4"/>
        <v>0</v>
      </c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38">
        <f t="shared" si="5"/>
        <v>0</v>
      </c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38">
        <f t="shared" si="6"/>
        <v>0</v>
      </c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38">
        <f t="shared" si="7"/>
        <v>0</v>
      </c>
      <c r="CT22" s="139"/>
    </row>
    <row r="23">
      <c r="A23" s="145"/>
      <c r="B23" s="141" t="s">
        <v>189</v>
      </c>
      <c r="C23" s="111">
        <f t="shared" si="8"/>
        <v>4570000</v>
      </c>
      <c r="D23" s="149">
        <v>1.0</v>
      </c>
      <c r="E23" s="147">
        <v>4570000.0</v>
      </c>
      <c r="F23" s="11"/>
      <c r="G23" s="144"/>
      <c r="H23" s="144">
        <f t="shared" ref="H23:H24" si="12">C23*0.5</f>
        <v>2285000</v>
      </c>
      <c r="I23" s="144"/>
      <c r="J23" s="144">
        <f t="shared" ref="J23:J24" si="13">C23*0.25</f>
        <v>1142500</v>
      </c>
      <c r="K23" s="144">
        <f t="shared" ref="K23:K24" si="14">C23*0.25</f>
        <v>1142500</v>
      </c>
      <c r="L23" s="144"/>
      <c r="M23" s="129"/>
      <c r="N23" s="129"/>
      <c r="O23" s="129"/>
      <c r="P23" s="129"/>
      <c r="Q23" s="129"/>
      <c r="R23" s="129"/>
      <c r="S23" s="138">
        <f t="shared" si="1"/>
        <v>4570000</v>
      </c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38">
        <f t="shared" si="2"/>
        <v>0</v>
      </c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38">
        <f t="shared" si="3"/>
        <v>0</v>
      </c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38">
        <f t="shared" si="4"/>
        <v>0</v>
      </c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38">
        <f t="shared" si="5"/>
        <v>0</v>
      </c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38">
        <f t="shared" si="6"/>
        <v>0</v>
      </c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38">
        <f t="shared" si="7"/>
        <v>0</v>
      </c>
      <c r="CT23" s="139"/>
    </row>
    <row r="24">
      <c r="A24" s="145"/>
      <c r="B24" s="141" t="s">
        <v>190</v>
      </c>
      <c r="C24" s="111">
        <f t="shared" si="8"/>
        <v>2980000</v>
      </c>
      <c r="D24" s="149">
        <v>1.0</v>
      </c>
      <c r="E24" s="150">
        <v>2980000.0</v>
      </c>
      <c r="F24" s="11"/>
      <c r="G24" s="144"/>
      <c r="H24" s="144">
        <f t="shared" si="12"/>
        <v>1490000</v>
      </c>
      <c r="I24" s="144"/>
      <c r="J24" s="144">
        <f t="shared" si="13"/>
        <v>745000</v>
      </c>
      <c r="K24" s="144">
        <f t="shared" si="14"/>
        <v>745000</v>
      </c>
      <c r="L24" s="144"/>
      <c r="M24" s="129"/>
      <c r="N24" s="129"/>
      <c r="O24" s="129"/>
      <c r="P24" s="129"/>
      <c r="Q24" s="129"/>
      <c r="R24" s="129"/>
      <c r="S24" s="138">
        <f t="shared" si="1"/>
        <v>2980000</v>
      </c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38">
        <f t="shared" si="2"/>
        <v>0</v>
      </c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38">
        <f t="shared" si="3"/>
        <v>0</v>
      </c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38">
        <f t="shared" si="4"/>
        <v>0</v>
      </c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38">
        <f t="shared" si="5"/>
        <v>0</v>
      </c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38">
        <f t="shared" si="6"/>
        <v>0</v>
      </c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38">
        <f t="shared" si="7"/>
        <v>0</v>
      </c>
      <c r="CT24" s="139"/>
    </row>
    <row r="25">
      <c r="A25" s="145"/>
      <c r="B25" s="141" t="s">
        <v>191</v>
      </c>
      <c r="C25" s="147">
        <v>1850000.0</v>
      </c>
      <c r="D25" s="151"/>
      <c r="E25" s="152"/>
      <c r="F25" s="11"/>
      <c r="G25" s="144"/>
      <c r="H25" s="144"/>
      <c r="I25" s="144"/>
      <c r="J25" s="144"/>
      <c r="K25" s="144"/>
      <c r="L25" s="144">
        <f t="shared" ref="L25:L26" si="15">C25</f>
        <v>1850000</v>
      </c>
      <c r="M25" s="129"/>
      <c r="N25" s="129"/>
      <c r="O25" s="129"/>
      <c r="P25" s="129"/>
      <c r="Q25" s="129"/>
      <c r="R25" s="129"/>
      <c r="S25" s="138">
        <f t="shared" si="1"/>
        <v>1850000</v>
      </c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38">
        <f t="shared" si="2"/>
        <v>0</v>
      </c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38">
        <f t="shared" si="3"/>
        <v>0</v>
      </c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38">
        <f t="shared" si="4"/>
        <v>0</v>
      </c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38">
        <f t="shared" si="5"/>
        <v>0</v>
      </c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38">
        <f t="shared" si="6"/>
        <v>0</v>
      </c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38">
        <f t="shared" si="7"/>
        <v>0</v>
      </c>
      <c r="CT25" s="139"/>
    </row>
    <row r="26">
      <c r="A26" s="145"/>
      <c r="B26" s="141" t="s">
        <v>192</v>
      </c>
      <c r="C26" s="147">
        <v>900000.0</v>
      </c>
      <c r="D26" s="151"/>
      <c r="E26" s="152"/>
      <c r="F26" s="11"/>
      <c r="G26" s="144"/>
      <c r="H26" s="144"/>
      <c r="I26" s="144"/>
      <c r="J26" s="144"/>
      <c r="K26" s="144"/>
      <c r="L26" s="144">
        <f t="shared" si="15"/>
        <v>900000</v>
      </c>
      <c r="M26" s="129"/>
      <c r="N26" s="129"/>
      <c r="O26" s="129"/>
      <c r="P26" s="129"/>
      <c r="Q26" s="129"/>
      <c r="R26" s="129"/>
      <c r="S26" s="138">
        <f t="shared" si="1"/>
        <v>900000</v>
      </c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38">
        <f t="shared" si="2"/>
        <v>0</v>
      </c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38">
        <f t="shared" si="3"/>
        <v>0</v>
      </c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38">
        <f t="shared" si="4"/>
        <v>0</v>
      </c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38">
        <f t="shared" si="5"/>
        <v>0</v>
      </c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38">
        <f t="shared" si="6"/>
        <v>0</v>
      </c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38">
        <f t="shared" si="7"/>
        <v>0</v>
      </c>
      <c r="CT26" s="139"/>
    </row>
    <row r="27">
      <c r="A27" s="140"/>
      <c r="B27" s="141" t="s">
        <v>193</v>
      </c>
      <c r="C27" s="147">
        <v>950000.0</v>
      </c>
      <c r="D27" s="151"/>
      <c r="E27" s="152"/>
      <c r="F27" s="11"/>
      <c r="G27" s="144">
        <f t="shared" ref="G27:L27" si="16">$C$27/6</f>
        <v>158333.3333</v>
      </c>
      <c r="H27" s="144">
        <f t="shared" si="16"/>
        <v>158333.3333</v>
      </c>
      <c r="I27" s="144">
        <f t="shared" si="16"/>
        <v>158333.3333</v>
      </c>
      <c r="J27" s="144">
        <f t="shared" si="16"/>
        <v>158333.3333</v>
      </c>
      <c r="K27" s="144">
        <f t="shared" si="16"/>
        <v>158333.3333</v>
      </c>
      <c r="L27" s="144">
        <f t="shared" si="16"/>
        <v>158333.3333</v>
      </c>
      <c r="M27" s="129"/>
      <c r="N27" s="129"/>
      <c r="O27" s="129"/>
      <c r="P27" s="129"/>
      <c r="Q27" s="129"/>
      <c r="R27" s="129"/>
      <c r="S27" s="138">
        <f t="shared" si="1"/>
        <v>950000</v>
      </c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38">
        <f t="shared" si="2"/>
        <v>0</v>
      </c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38">
        <f t="shared" si="3"/>
        <v>0</v>
      </c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38">
        <f t="shared" si="4"/>
        <v>0</v>
      </c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38">
        <f t="shared" si="5"/>
        <v>0</v>
      </c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38">
        <f t="shared" si="6"/>
        <v>0</v>
      </c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38">
        <f t="shared" si="7"/>
        <v>0</v>
      </c>
      <c r="CT27" s="139"/>
    </row>
    <row r="28">
      <c r="A28" s="140"/>
      <c r="B28" s="153" t="s">
        <v>194</v>
      </c>
      <c r="C28" s="147">
        <v>9200000.0</v>
      </c>
      <c r="D28" s="151"/>
      <c r="E28" s="152"/>
      <c r="F28" s="11"/>
      <c r="G28" s="144"/>
      <c r="H28" s="144">
        <f t="shared" ref="H28:J28" si="17">$C$28/3</f>
        <v>3066666.667</v>
      </c>
      <c r="I28" s="144">
        <f t="shared" si="17"/>
        <v>3066666.667</v>
      </c>
      <c r="J28" s="144">
        <f t="shared" si="17"/>
        <v>3066666.667</v>
      </c>
      <c r="K28" s="144"/>
      <c r="L28" s="144"/>
      <c r="M28" s="129"/>
      <c r="N28" s="129"/>
      <c r="O28" s="129"/>
      <c r="P28" s="129"/>
      <c r="Q28" s="129"/>
      <c r="R28" s="129"/>
      <c r="S28" s="138">
        <f t="shared" si="1"/>
        <v>9200000</v>
      </c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38">
        <f t="shared" si="2"/>
        <v>0</v>
      </c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38">
        <f t="shared" si="3"/>
        <v>0</v>
      </c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38">
        <f t="shared" si="4"/>
        <v>0</v>
      </c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38">
        <f t="shared" si="5"/>
        <v>0</v>
      </c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38">
        <f t="shared" si="6"/>
        <v>0</v>
      </c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38">
        <f t="shared" si="7"/>
        <v>0</v>
      </c>
      <c r="CT28" s="139"/>
    </row>
    <row r="29">
      <c r="A29" s="145"/>
      <c r="B29" s="141" t="s">
        <v>195</v>
      </c>
      <c r="C29" s="147">
        <v>2800000.0</v>
      </c>
      <c r="D29" s="151"/>
      <c r="E29" s="152"/>
      <c r="F29" s="11"/>
      <c r="G29" s="144"/>
      <c r="H29" s="144">
        <f t="shared" ref="H29:J29" si="18">$C$29/3</f>
        <v>933333.3333</v>
      </c>
      <c r="I29" s="144">
        <f t="shared" si="18"/>
        <v>933333.3333</v>
      </c>
      <c r="J29" s="144">
        <f t="shared" si="18"/>
        <v>933333.3333</v>
      </c>
      <c r="K29" s="144"/>
      <c r="L29" s="144"/>
      <c r="M29" s="129"/>
      <c r="N29" s="129"/>
      <c r="O29" s="129"/>
      <c r="P29" s="129"/>
      <c r="Q29" s="129"/>
      <c r="R29" s="129"/>
      <c r="S29" s="138">
        <f t="shared" si="1"/>
        <v>2800000</v>
      </c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38">
        <f t="shared" si="2"/>
        <v>0</v>
      </c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38">
        <f t="shared" si="3"/>
        <v>0</v>
      </c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38">
        <f t="shared" si="4"/>
        <v>0</v>
      </c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38">
        <f t="shared" si="5"/>
        <v>0</v>
      </c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38">
        <f t="shared" si="6"/>
        <v>0</v>
      </c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38">
        <f t="shared" si="7"/>
        <v>0</v>
      </c>
      <c r="CT29" s="139"/>
    </row>
    <row r="30">
      <c r="A30" s="109"/>
      <c r="B30" s="110" t="s">
        <v>196</v>
      </c>
      <c r="C30" s="154">
        <f>SUM(C11:C29)*D30</f>
        <v>5525225</v>
      </c>
      <c r="D30" s="155">
        <v>0.05</v>
      </c>
      <c r="E30" s="11"/>
      <c r="F30" s="11"/>
      <c r="G30" s="144">
        <f t="shared" ref="G30:L30" si="19">$C$30/6</f>
        <v>920870.8333</v>
      </c>
      <c r="H30" s="144">
        <f t="shared" si="19"/>
        <v>920870.8333</v>
      </c>
      <c r="I30" s="144">
        <f t="shared" si="19"/>
        <v>920870.8333</v>
      </c>
      <c r="J30" s="144">
        <f t="shared" si="19"/>
        <v>920870.8333</v>
      </c>
      <c r="K30" s="144">
        <f t="shared" si="19"/>
        <v>920870.8333</v>
      </c>
      <c r="L30" s="144">
        <f t="shared" si="19"/>
        <v>920870.8333</v>
      </c>
      <c r="M30" s="129"/>
      <c r="N30" s="129"/>
      <c r="O30" s="129"/>
      <c r="P30" s="129"/>
      <c r="Q30" s="129"/>
      <c r="R30" s="129"/>
      <c r="S30" s="138">
        <f t="shared" si="1"/>
        <v>5525225</v>
      </c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38">
        <f t="shared" si="2"/>
        <v>0</v>
      </c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38">
        <f t="shared" si="3"/>
        <v>0</v>
      </c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38">
        <f t="shared" si="4"/>
        <v>0</v>
      </c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38">
        <f t="shared" si="5"/>
        <v>0</v>
      </c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38">
        <f t="shared" si="6"/>
        <v>0</v>
      </c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38">
        <f t="shared" si="7"/>
        <v>0</v>
      </c>
      <c r="CT30" s="139"/>
    </row>
    <row r="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</row>
    <row r="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</row>
    <row r="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</row>
    <row r="34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</row>
    <row r="3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</row>
    <row r="37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</row>
    <row r="38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</row>
    <row r="39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</row>
    <row r="4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</row>
    <row r="4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</row>
    <row r="4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</row>
    <row r="4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</row>
    <row r="44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</row>
    <row r="4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</row>
  </sheetData>
  <mergeCells count="11">
    <mergeCell ref="B9:B10"/>
    <mergeCell ref="C9:C10"/>
    <mergeCell ref="D9:D10"/>
    <mergeCell ref="E9:E10"/>
    <mergeCell ref="G8:R8"/>
    <mergeCell ref="T8:AE8"/>
    <mergeCell ref="AG8:AR8"/>
    <mergeCell ref="AT8:BE8"/>
    <mergeCell ref="BG8:BR8"/>
    <mergeCell ref="BT8:CE8"/>
    <mergeCell ref="CG8:CR8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  <tableParts count="1"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29.25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</row>
    <row r="4" ht="37.5" customHeight="1">
      <c r="A4" s="1"/>
      <c r="B4" s="5" t="s">
        <v>0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</row>
    <row r="5" ht="18.75" customHeight="1">
      <c r="A5" s="1"/>
      <c r="B5" s="6" t="s">
        <v>197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198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199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</row>
    <row r="6" ht="18.75" customHeight="1">
      <c r="A6" s="1"/>
      <c r="B6" s="7" t="s">
        <v>200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</row>
    <row r="7" ht="18.75" customHeight="1">
      <c r="A7" s="83"/>
      <c r="B7" s="83"/>
      <c r="C7" s="156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</row>
    <row r="8">
      <c r="A8" s="83"/>
      <c r="B8" s="88" t="s">
        <v>201</v>
      </c>
      <c r="C8" s="156"/>
      <c r="D8" s="130" t="s">
        <v>129</v>
      </c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  <c r="P8" s="131" t="s">
        <v>129</v>
      </c>
      <c r="Q8" s="130" t="s">
        <v>130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131" t="s">
        <v>130</v>
      </c>
      <c r="AD8" s="130" t="s">
        <v>131</v>
      </c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9"/>
      <c r="AP8" s="131" t="s">
        <v>131</v>
      </c>
      <c r="AQ8" s="130" t="s">
        <v>132</v>
      </c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9"/>
      <c r="BC8" s="131" t="s">
        <v>132</v>
      </c>
      <c r="BD8" s="130" t="s">
        <v>133</v>
      </c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9"/>
      <c r="BP8" s="131" t="s">
        <v>134</v>
      </c>
      <c r="BQ8" s="132" t="s">
        <v>135</v>
      </c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9"/>
      <c r="CC8" s="133" t="s">
        <v>136</v>
      </c>
      <c r="CD8" s="132" t="s">
        <v>137</v>
      </c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9"/>
      <c r="CP8" s="133" t="s">
        <v>138</v>
      </c>
      <c r="CQ8" s="126"/>
      <c r="CR8" s="126"/>
      <c r="CS8" s="126"/>
      <c r="CT8" s="126"/>
    </row>
    <row r="9">
      <c r="A9" s="83"/>
      <c r="B9" s="157"/>
      <c r="C9" s="156"/>
      <c r="D9" s="131" t="s">
        <v>63</v>
      </c>
      <c r="E9" s="131" t="s">
        <v>64</v>
      </c>
      <c r="F9" s="131" t="s">
        <v>65</v>
      </c>
      <c r="G9" s="131" t="s">
        <v>66</v>
      </c>
      <c r="H9" s="131" t="s">
        <v>67</v>
      </c>
      <c r="I9" s="131" t="s">
        <v>68</v>
      </c>
      <c r="J9" s="131" t="s">
        <v>57</v>
      </c>
      <c r="K9" s="131" t="s">
        <v>58</v>
      </c>
      <c r="L9" s="131" t="s">
        <v>59</v>
      </c>
      <c r="M9" s="131" t="s">
        <v>60</v>
      </c>
      <c r="N9" s="131" t="s">
        <v>61</v>
      </c>
      <c r="O9" s="131" t="s">
        <v>62</v>
      </c>
      <c r="P9" s="131" t="s">
        <v>43</v>
      </c>
      <c r="Q9" s="131" t="s">
        <v>63</v>
      </c>
      <c r="R9" s="131" t="s">
        <v>64</v>
      </c>
      <c r="S9" s="131" t="s">
        <v>65</v>
      </c>
      <c r="T9" s="131" t="s">
        <v>66</v>
      </c>
      <c r="U9" s="131" t="s">
        <v>67</v>
      </c>
      <c r="V9" s="131" t="s">
        <v>68</v>
      </c>
      <c r="W9" s="131" t="s">
        <v>57</v>
      </c>
      <c r="X9" s="131" t="s">
        <v>58</v>
      </c>
      <c r="Y9" s="131" t="s">
        <v>59</v>
      </c>
      <c r="Z9" s="131" t="s">
        <v>60</v>
      </c>
      <c r="AA9" s="131" t="s">
        <v>61</v>
      </c>
      <c r="AB9" s="131" t="s">
        <v>62</v>
      </c>
      <c r="AC9" s="131" t="s">
        <v>43</v>
      </c>
      <c r="AD9" s="131" t="s">
        <v>63</v>
      </c>
      <c r="AE9" s="131" t="s">
        <v>64</v>
      </c>
      <c r="AF9" s="131" t="s">
        <v>65</v>
      </c>
      <c r="AG9" s="131" t="s">
        <v>66</v>
      </c>
      <c r="AH9" s="131" t="s">
        <v>67</v>
      </c>
      <c r="AI9" s="131" t="s">
        <v>68</v>
      </c>
      <c r="AJ9" s="131" t="s">
        <v>57</v>
      </c>
      <c r="AK9" s="131" t="s">
        <v>58</v>
      </c>
      <c r="AL9" s="131" t="s">
        <v>59</v>
      </c>
      <c r="AM9" s="131" t="s">
        <v>60</v>
      </c>
      <c r="AN9" s="131" t="s">
        <v>61</v>
      </c>
      <c r="AO9" s="131" t="s">
        <v>62</v>
      </c>
      <c r="AP9" s="131" t="s">
        <v>43</v>
      </c>
      <c r="AQ9" s="131" t="s">
        <v>63</v>
      </c>
      <c r="AR9" s="131" t="s">
        <v>64</v>
      </c>
      <c r="AS9" s="131" t="s">
        <v>65</v>
      </c>
      <c r="AT9" s="131" t="s">
        <v>66</v>
      </c>
      <c r="AU9" s="131" t="s">
        <v>67</v>
      </c>
      <c r="AV9" s="131" t="s">
        <v>68</v>
      </c>
      <c r="AW9" s="131" t="s">
        <v>57</v>
      </c>
      <c r="AX9" s="131" t="s">
        <v>58</v>
      </c>
      <c r="AY9" s="131" t="s">
        <v>59</v>
      </c>
      <c r="AZ9" s="131" t="s">
        <v>60</v>
      </c>
      <c r="BA9" s="131" t="s">
        <v>61</v>
      </c>
      <c r="BB9" s="131" t="s">
        <v>62</v>
      </c>
      <c r="BC9" s="131" t="s">
        <v>43</v>
      </c>
      <c r="BD9" s="131" t="s">
        <v>63</v>
      </c>
      <c r="BE9" s="131" t="s">
        <v>64</v>
      </c>
      <c r="BF9" s="131" t="s">
        <v>65</v>
      </c>
      <c r="BG9" s="131" t="s">
        <v>66</v>
      </c>
      <c r="BH9" s="131" t="s">
        <v>67</v>
      </c>
      <c r="BI9" s="131" t="s">
        <v>68</v>
      </c>
      <c r="BJ9" s="131" t="s">
        <v>57</v>
      </c>
      <c r="BK9" s="131" t="s">
        <v>58</v>
      </c>
      <c r="BL9" s="131" t="s">
        <v>59</v>
      </c>
      <c r="BM9" s="131" t="s">
        <v>60</v>
      </c>
      <c r="BN9" s="131" t="s">
        <v>61</v>
      </c>
      <c r="BO9" s="131" t="s">
        <v>62</v>
      </c>
      <c r="BP9" s="131" t="s">
        <v>43</v>
      </c>
      <c r="BQ9" s="131" t="s">
        <v>63</v>
      </c>
      <c r="BR9" s="131" t="s">
        <v>64</v>
      </c>
      <c r="BS9" s="131" t="s">
        <v>65</v>
      </c>
      <c r="BT9" s="131" t="s">
        <v>66</v>
      </c>
      <c r="BU9" s="131" t="s">
        <v>67</v>
      </c>
      <c r="BV9" s="131" t="s">
        <v>68</v>
      </c>
      <c r="BW9" s="131" t="s">
        <v>57</v>
      </c>
      <c r="BX9" s="131" t="s">
        <v>58</v>
      </c>
      <c r="BY9" s="131" t="s">
        <v>59</v>
      </c>
      <c r="BZ9" s="131" t="s">
        <v>60</v>
      </c>
      <c r="CA9" s="131" t="s">
        <v>61</v>
      </c>
      <c r="CB9" s="131" t="s">
        <v>62</v>
      </c>
      <c r="CC9" s="131" t="s">
        <v>43</v>
      </c>
      <c r="CD9" s="131" t="s">
        <v>63</v>
      </c>
      <c r="CE9" s="131" t="s">
        <v>64</v>
      </c>
      <c r="CF9" s="131" t="s">
        <v>65</v>
      </c>
      <c r="CG9" s="131" t="s">
        <v>66</v>
      </c>
      <c r="CH9" s="131" t="s">
        <v>67</v>
      </c>
      <c r="CI9" s="131" t="s">
        <v>68</v>
      </c>
      <c r="CJ9" s="131" t="s">
        <v>57</v>
      </c>
      <c r="CK9" s="131" t="s">
        <v>58</v>
      </c>
      <c r="CL9" s="131" t="s">
        <v>59</v>
      </c>
      <c r="CM9" s="131" t="s">
        <v>60</v>
      </c>
      <c r="CN9" s="131" t="s">
        <v>61</v>
      </c>
      <c r="CO9" s="131" t="s">
        <v>62</v>
      </c>
      <c r="CP9" s="131" t="s">
        <v>43</v>
      </c>
      <c r="CQ9" s="125"/>
      <c r="CR9" s="125"/>
      <c r="CS9" s="125"/>
      <c r="CT9" s="125"/>
    </row>
    <row r="10">
      <c r="A10" s="83"/>
      <c r="B10" s="93"/>
      <c r="C10" s="156"/>
      <c r="D10" s="96">
        <v>31.0</v>
      </c>
      <c r="E10" s="96">
        <v>28.0</v>
      </c>
      <c r="F10" s="96">
        <v>31.0</v>
      </c>
      <c r="G10" s="96">
        <v>30.0</v>
      </c>
      <c r="H10" s="96">
        <v>31.0</v>
      </c>
      <c r="I10" s="96">
        <v>30.0</v>
      </c>
      <c r="J10" s="96">
        <v>31.0</v>
      </c>
      <c r="K10" s="96">
        <v>31.0</v>
      </c>
      <c r="L10" s="96">
        <v>30.0</v>
      </c>
      <c r="M10" s="96">
        <v>31.0</v>
      </c>
      <c r="N10" s="96">
        <v>30.0</v>
      </c>
      <c r="O10" s="96">
        <v>31.0</v>
      </c>
      <c r="P10" s="138">
        <f>SUM(D10:O10)</f>
        <v>365</v>
      </c>
      <c r="Q10" s="96">
        <v>31.0</v>
      </c>
      <c r="R10" s="96">
        <v>28.0</v>
      </c>
      <c r="S10" s="96">
        <v>31.0</v>
      </c>
      <c r="T10" s="96">
        <v>30.0</v>
      </c>
      <c r="U10" s="96">
        <v>31.0</v>
      </c>
      <c r="V10" s="96">
        <v>30.0</v>
      </c>
      <c r="W10" s="96">
        <v>31.0</v>
      </c>
      <c r="X10" s="96">
        <v>31.0</v>
      </c>
      <c r="Y10" s="96">
        <v>30.0</v>
      </c>
      <c r="Z10" s="96">
        <v>31.0</v>
      </c>
      <c r="AA10" s="96">
        <v>30.0</v>
      </c>
      <c r="AB10" s="96">
        <v>31.0</v>
      </c>
      <c r="AC10" s="138">
        <f>SUM(Q10:AB10)</f>
        <v>365</v>
      </c>
      <c r="AD10" s="96">
        <v>31.0</v>
      </c>
      <c r="AE10" s="96">
        <v>28.0</v>
      </c>
      <c r="AF10" s="96">
        <v>31.0</v>
      </c>
      <c r="AG10" s="96">
        <v>30.0</v>
      </c>
      <c r="AH10" s="96">
        <v>31.0</v>
      </c>
      <c r="AI10" s="96">
        <v>30.0</v>
      </c>
      <c r="AJ10" s="96">
        <v>31.0</v>
      </c>
      <c r="AK10" s="96">
        <v>31.0</v>
      </c>
      <c r="AL10" s="96">
        <v>30.0</v>
      </c>
      <c r="AM10" s="96">
        <v>31.0</v>
      </c>
      <c r="AN10" s="96">
        <v>30.0</v>
      </c>
      <c r="AO10" s="96">
        <v>31.0</v>
      </c>
      <c r="AP10" s="138">
        <f>SUM(AD10:AO10)</f>
        <v>365</v>
      </c>
      <c r="AQ10" s="96">
        <v>31.0</v>
      </c>
      <c r="AR10" s="96">
        <v>28.0</v>
      </c>
      <c r="AS10" s="96">
        <v>31.0</v>
      </c>
      <c r="AT10" s="96">
        <v>30.0</v>
      </c>
      <c r="AU10" s="96">
        <v>31.0</v>
      </c>
      <c r="AV10" s="96">
        <v>30.0</v>
      </c>
      <c r="AW10" s="96">
        <v>31.0</v>
      </c>
      <c r="AX10" s="96">
        <v>31.0</v>
      </c>
      <c r="AY10" s="96">
        <v>30.0</v>
      </c>
      <c r="AZ10" s="96">
        <v>31.0</v>
      </c>
      <c r="BA10" s="96">
        <v>30.0</v>
      </c>
      <c r="BB10" s="96">
        <v>31.0</v>
      </c>
      <c r="BC10" s="138">
        <f>SUM(AQ10:BB10)</f>
        <v>365</v>
      </c>
      <c r="BD10" s="96">
        <v>31.0</v>
      </c>
      <c r="BE10" s="96">
        <v>28.0</v>
      </c>
      <c r="BF10" s="96">
        <v>31.0</v>
      </c>
      <c r="BG10" s="96">
        <v>30.0</v>
      </c>
      <c r="BH10" s="96">
        <v>31.0</v>
      </c>
      <c r="BI10" s="96">
        <v>30.0</v>
      </c>
      <c r="BJ10" s="96">
        <v>31.0</v>
      </c>
      <c r="BK10" s="96">
        <v>31.0</v>
      </c>
      <c r="BL10" s="96">
        <v>30.0</v>
      </c>
      <c r="BM10" s="96">
        <v>31.0</v>
      </c>
      <c r="BN10" s="96">
        <v>30.0</v>
      </c>
      <c r="BO10" s="96">
        <v>31.0</v>
      </c>
      <c r="BP10" s="138">
        <f>SUM(BD10:BO10)</f>
        <v>365</v>
      </c>
      <c r="BQ10" s="96">
        <v>31.0</v>
      </c>
      <c r="BR10" s="96">
        <v>28.0</v>
      </c>
      <c r="BS10" s="96">
        <v>31.0</v>
      </c>
      <c r="BT10" s="96">
        <v>30.0</v>
      </c>
      <c r="BU10" s="96">
        <v>31.0</v>
      </c>
      <c r="BV10" s="96">
        <v>30.0</v>
      </c>
      <c r="BW10" s="96">
        <v>31.0</v>
      </c>
      <c r="BX10" s="96">
        <v>31.0</v>
      </c>
      <c r="BY10" s="96">
        <v>30.0</v>
      </c>
      <c r="BZ10" s="96">
        <v>31.0</v>
      </c>
      <c r="CA10" s="96">
        <v>30.0</v>
      </c>
      <c r="CB10" s="96">
        <v>31.0</v>
      </c>
      <c r="CC10" s="138">
        <f>SUM(BQ10:CB10)</f>
        <v>365</v>
      </c>
      <c r="CD10" s="96">
        <v>31.0</v>
      </c>
      <c r="CE10" s="96">
        <v>28.0</v>
      </c>
      <c r="CF10" s="96">
        <v>31.0</v>
      </c>
      <c r="CG10" s="96">
        <v>30.0</v>
      </c>
      <c r="CH10" s="96">
        <v>31.0</v>
      </c>
      <c r="CI10" s="96">
        <v>30.0</v>
      </c>
      <c r="CJ10" s="96">
        <v>31.0</v>
      </c>
      <c r="CK10" s="96">
        <v>31.0</v>
      </c>
      <c r="CL10" s="96">
        <v>30.0</v>
      </c>
      <c r="CM10" s="96">
        <v>31.0</v>
      </c>
      <c r="CN10" s="96">
        <v>30.0</v>
      </c>
      <c r="CO10" s="96">
        <v>31.0</v>
      </c>
      <c r="CP10" s="138">
        <f>SUM(CD10:CO10)</f>
        <v>365</v>
      </c>
      <c r="CQ10" s="139"/>
      <c r="CR10" s="139"/>
      <c r="CS10" s="139"/>
      <c r="CT10" s="139"/>
    </row>
    <row r="11" ht="12.0" customHeight="1">
      <c r="A11" s="95"/>
      <c r="B11" s="95"/>
      <c r="C11" s="125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9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9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9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9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9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9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9"/>
      <c r="CQ11" s="159"/>
      <c r="CR11" s="159"/>
      <c r="CS11" s="159"/>
      <c r="CT11" s="159"/>
    </row>
    <row r="12">
      <c r="A12" s="100"/>
      <c r="B12" s="101" t="s">
        <v>202</v>
      </c>
      <c r="C12" s="125"/>
      <c r="D12" s="160">
        <v>0.0</v>
      </c>
      <c r="E12" s="160">
        <v>0.0</v>
      </c>
      <c r="F12" s="160">
        <v>0.0</v>
      </c>
      <c r="G12" s="160">
        <v>0.0</v>
      </c>
      <c r="H12" s="160">
        <v>0.0</v>
      </c>
      <c r="I12" s="160">
        <v>0.0</v>
      </c>
      <c r="J12" s="160">
        <f>'Переменные'!C36</f>
        <v>0.9</v>
      </c>
      <c r="K12" s="160">
        <f>'Переменные'!C37</f>
        <v>0.85</v>
      </c>
      <c r="L12" s="160">
        <f>'Переменные'!C38</f>
        <v>0.75</v>
      </c>
      <c r="M12" s="160">
        <f>'Переменные'!C39</f>
        <v>0.55</v>
      </c>
      <c r="N12" s="160">
        <f>'Переменные'!C40</f>
        <v>0.55</v>
      </c>
      <c r="O12" s="160">
        <f>'Переменные'!C41</f>
        <v>0.7</v>
      </c>
      <c r="P12" s="161">
        <f>AVERAGE(J12:O12)</f>
        <v>0.7166666667</v>
      </c>
      <c r="Q12" s="160">
        <f>'Переменные'!C42</f>
        <v>0.6</v>
      </c>
      <c r="R12" s="160">
        <f>'Переменные'!C43</f>
        <v>0.55</v>
      </c>
      <c r="S12" s="160">
        <f>'Переменные'!C44</f>
        <v>0.45</v>
      </c>
      <c r="T12" s="160">
        <f>'Переменные'!C45</f>
        <v>0.45</v>
      </c>
      <c r="U12" s="160">
        <f>'Переменные'!C46</f>
        <v>0.6</v>
      </c>
      <c r="V12" s="160">
        <f>'Переменные'!C47</f>
        <v>0.85</v>
      </c>
      <c r="W12" s="162">
        <f>IF(J12+'Переменные'!$C$27&gt;100%,100%,J12+'Переменные'!$C$27)</f>
        <v>0.93</v>
      </c>
      <c r="X12" s="162">
        <f>IF(K12+'Переменные'!$C$27&gt;100%,100%,K12+'Переменные'!$C$27)</f>
        <v>0.88</v>
      </c>
      <c r="Y12" s="162">
        <f>IF(L12+'Переменные'!$C$27&gt;100%,100%,L12+'Переменные'!$C$27)</f>
        <v>0.78</v>
      </c>
      <c r="Z12" s="162">
        <f>IF(M12+'Переменные'!$C$27&gt;100%,100%,M12+'Переменные'!$C$27)</f>
        <v>0.58</v>
      </c>
      <c r="AA12" s="162">
        <f>IF(N12+'Переменные'!$C$27&gt;100%,100%,N12+'Переменные'!$C$27)</f>
        <v>0.58</v>
      </c>
      <c r="AB12" s="162">
        <f>IF(O12+'Переменные'!$C$27&gt;100%,100%,O12+'Переменные'!$C$27)</f>
        <v>0.73</v>
      </c>
      <c r="AC12" s="161">
        <f t="shared" ref="AC12:AC14" si="1">AVERAGE(Q12:AB12)</f>
        <v>0.665</v>
      </c>
      <c r="AD12" s="162">
        <f>IF(Q12+'Переменные'!$C$27&gt;100%,100%,Q12+'Переменные'!$C$27)</f>
        <v>0.63</v>
      </c>
      <c r="AE12" s="162">
        <f>IF(R12+'Переменные'!$C$27&gt;100%,100%,R12+'Переменные'!$C$27)</f>
        <v>0.58</v>
      </c>
      <c r="AF12" s="162">
        <f>IF(S12+'Переменные'!$C$27&gt;100%,100%,S12+'Переменные'!$C$27)</f>
        <v>0.48</v>
      </c>
      <c r="AG12" s="162">
        <f>IF(T12+'Переменные'!$C$27&gt;100%,100%,T12+'Переменные'!$C$27)</f>
        <v>0.48</v>
      </c>
      <c r="AH12" s="162">
        <f>IF(U12+'Переменные'!$C$27&gt;100%,100%,U12+'Переменные'!$C$27)</f>
        <v>0.63</v>
      </c>
      <c r="AI12" s="162">
        <f>IF(V12+'Переменные'!$C$27&gt;100%,100%,V12+'Переменные'!$C$27)</f>
        <v>0.88</v>
      </c>
      <c r="AJ12" s="162">
        <f>IF(W12+'Переменные'!$C$27&gt;100%,100%,W12+'Переменные'!$C$27)</f>
        <v>0.96</v>
      </c>
      <c r="AK12" s="162">
        <f>IF(X12+'Переменные'!$C$27&gt;100%,100%,X12+'Переменные'!$C$27)</f>
        <v>0.91</v>
      </c>
      <c r="AL12" s="162">
        <f>IF(Y12+'Переменные'!$C$27&gt;100%,100%,Y12+'Переменные'!$C$27)</f>
        <v>0.81</v>
      </c>
      <c r="AM12" s="162">
        <f>IF(Z12+'Переменные'!$C$27&gt;100%,100%,Z12+'Переменные'!$C$27)</f>
        <v>0.61</v>
      </c>
      <c r="AN12" s="162">
        <f>IF(AA12+'Переменные'!$C$27&gt;100%,100%,AA12+'Переменные'!$C$27)</f>
        <v>0.61</v>
      </c>
      <c r="AO12" s="162">
        <f>IF(AB12+'Переменные'!$C$27&gt;100%,100%,AB12+'Переменные'!$C$27)</f>
        <v>0.76</v>
      </c>
      <c r="AP12" s="161">
        <f t="shared" ref="AP12:AP14" si="2">AVERAGE(AD12:AO12)</f>
        <v>0.695</v>
      </c>
      <c r="AQ12" s="162">
        <f>IF(AD12+'Переменные'!$C$27&gt;100%,100%,AD12+'Переменные'!$C$27)</f>
        <v>0.66</v>
      </c>
      <c r="AR12" s="162">
        <f>IF(AE12+'Переменные'!$C$27&gt;100%,100%,AE12+'Переменные'!$C$27)</f>
        <v>0.61</v>
      </c>
      <c r="AS12" s="162">
        <f>IF(AF12+'Переменные'!$C$27&gt;100%,100%,AF12+'Переменные'!$C$27)</f>
        <v>0.51</v>
      </c>
      <c r="AT12" s="162">
        <f>IF(AG12+'Переменные'!$C$27&gt;100%,100%,AG12+'Переменные'!$C$27)</f>
        <v>0.51</v>
      </c>
      <c r="AU12" s="162">
        <f>IF(AH12+'Переменные'!$C$27&gt;100%,100%,AH12+'Переменные'!$C$27)</f>
        <v>0.66</v>
      </c>
      <c r="AV12" s="162">
        <f>IF(AI12+'Переменные'!$C$27&gt;100%,100%,AI12+'Переменные'!$C$27)</f>
        <v>0.91</v>
      </c>
      <c r="AW12" s="162">
        <f>IF(AJ12+'Переменные'!$C$27&gt;100%,100%,AJ12+'Переменные'!$C$27)</f>
        <v>0.99</v>
      </c>
      <c r="AX12" s="162">
        <f>IF(AK12+'Переменные'!$C$27&gt;100%,100%,AK12+'Переменные'!$C$27)</f>
        <v>0.94</v>
      </c>
      <c r="AY12" s="162">
        <f>IF(AL12+'Переменные'!$C$27&gt;100%,100%,AL12+'Переменные'!$C$27)</f>
        <v>0.84</v>
      </c>
      <c r="AZ12" s="162">
        <f>IF(AM12+'Переменные'!$C$27&gt;100%,100%,AM12+'Переменные'!$C$27)</f>
        <v>0.64</v>
      </c>
      <c r="BA12" s="162">
        <f>IF(AN12+'Переменные'!$C$27&gt;100%,100%,AN12+'Переменные'!$C$27)</f>
        <v>0.64</v>
      </c>
      <c r="BB12" s="162">
        <f>IF(AO12+'Переменные'!$C$27&gt;100%,100%,AO12+'Переменные'!$C$27)</f>
        <v>0.79</v>
      </c>
      <c r="BC12" s="161">
        <f t="shared" ref="BC12:BC14" si="3">AVERAGE(AQ12:BB12)</f>
        <v>0.725</v>
      </c>
      <c r="BD12" s="162">
        <f>IF(AQ12+'Переменные'!$C$27&gt;100%,100%,AQ12+'Переменные'!$C$27)</f>
        <v>0.69</v>
      </c>
      <c r="BE12" s="162">
        <f>IF(AR12+'Переменные'!$C$27&gt;100%,100%,AR12+'Переменные'!$C$27)</f>
        <v>0.64</v>
      </c>
      <c r="BF12" s="162">
        <f>IF(AS12+'Переменные'!$C$27&gt;100%,100%,AS12+'Переменные'!$C$27)</f>
        <v>0.54</v>
      </c>
      <c r="BG12" s="162">
        <f>IF(AT12+'Переменные'!$C$27&gt;100%,100%,AT12+'Переменные'!$C$27)</f>
        <v>0.54</v>
      </c>
      <c r="BH12" s="162">
        <f>IF(AU12+'Переменные'!$C$27&gt;100%,100%,AU12+'Переменные'!$C$27)</f>
        <v>0.69</v>
      </c>
      <c r="BI12" s="162">
        <f>IF(AV12+'Переменные'!$C$27&gt;100%,100%,AV12+'Переменные'!$C$27)</f>
        <v>0.94</v>
      </c>
      <c r="BJ12" s="162">
        <f>IF(AW12+'Переменные'!$C$27&gt;100%,100%,AW12+'Переменные'!$C$27)</f>
        <v>1</v>
      </c>
      <c r="BK12" s="162">
        <f>IF(AX12+'Переменные'!$C$27&gt;100%,100%,AX12+'Переменные'!$C$27)</f>
        <v>0.97</v>
      </c>
      <c r="BL12" s="162">
        <f>IF(AY12+'Переменные'!$C$27&gt;100%,100%,AY12+'Переменные'!$C$27)</f>
        <v>0.87</v>
      </c>
      <c r="BM12" s="162">
        <f>IF(AZ12+'Переменные'!$C$27&gt;100%,100%,AZ12+'Переменные'!$C$27)</f>
        <v>0.67</v>
      </c>
      <c r="BN12" s="162">
        <f>IF(BA12+'Переменные'!$C$27&gt;100%,100%,BA12+'Переменные'!$C$27)</f>
        <v>0.67</v>
      </c>
      <c r="BO12" s="162">
        <f>IF(BB12+'Переменные'!$C$27&gt;100%,100%,BB12+'Переменные'!$C$27)</f>
        <v>0.82</v>
      </c>
      <c r="BP12" s="161">
        <f t="shared" ref="BP12:BP14" si="4">AVERAGE(BD12:BO12)</f>
        <v>0.7533333333</v>
      </c>
      <c r="BQ12" s="162">
        <f>IF(BD12+'Переменные'!$C$27&gt;100%,100%,BD12+'Переменные'!$C$27)</f>
        <v>0.72</v>
      </c>
      <c r="BR12" s="162">
        <f>IF(BE12+'Переменные'!$C$27&gt;100%,100%,BE12+'Переменные'!$C$27)</f>
        <v>0.67</v>
      </c>
      <c r="BS12" s="162">
        <f>IF(BF12+'Переменные'!$C$27&gt;100%,100%,BF12+'Переменные'!$C$27)</f>
        <v>0.57</v>
      </c>
      <c r="BT12" s="162">
        <f>IF(BG12+'Переменные'!$C$27&gt;100%,100%,BG12+'Переменные'!$C$27)</f>
        <v>0.57</v>
      </c>
      <c r="BU12" s="162">
        <f>IF(BH12+'Переменные'!$C$27&gt;100%,100%,BH12+'Переменные'!$C$27)</f>
        <v>0.72</v>
      </c>
      <c r="BV12" s="162">
        <f>IF(BI12+'Переменные'!$C$27&gt;100%,100%,BI12+'Переменные'!$C$27)</f>
        <v>0.97</v>
      </c>
      <c r="BW12" s="162">
        <f>IF(BJ12+'Переменные'!$C$27&gt;100%,100%,BJ12+'Переменные'!$C$27)</f>
        <v>1</v>
      </c>
      <c r="BX12" s="162">
        <f>IF(BK12+'Переменные'!$C$27&gt;100%,100%,BK12+'Переменные'!$C$27)</f>
        <v>1</v>
      </c>
      <c r="BY12" s="162">
        <f>IF(BL12+'Переменные'!$C$27&gt;100%,100%,BL12+'Переменные'!$C$27)</f>
        <v>0.9</v>
      </c>
      <c r="BZ12" s="162">
        <f>IF(BM12+'Переменные'!$C$27&gt;100%,100%,BM12+'Переменные'!$C$27)</f>
        <v>0.7</v>
      </c>
      <c r="CA12" s="162">
        <f>IF(BN12+'Переменные'!$C$27&gt;100%,100%,BN12+'Переменные'!$C$27)</f>
        <v>0.7</v>
      </c>
      <c r="CB12" s="162">
        <f>IF(BO12+'Переменные'!$C$27&gt;100%,100%,BO12+'Переменные'!$C$27)</f>
        <v>0.85</v>
      </c>
      <c r="CC12" s="161">
        <f t="shared" ref="CC12:CC14" si="5">AVERAGE(BQ12:CB12)</f>
        <v>0.7808333333</v>
      </c>
      <c r="CD12" s="162">
        <f>IF(BQ12+'Переменные'!$C$27&gt;100%,100%,BQ12+'Переменные'!$C$27)</f>
        <v>0.75</v>
      </c>
      <c r="CE12" s="162">
        <f>IF(BR12+'Переменные'!$C$27&gt;100%,100%,BR12+'Переменные'!$C$27)</f>
        <v>0.7</v>
      </c>
      <c r="CF12" s="162">
        <f>IF(BS12+'Переменные'!$C$27&gt;100%,100%,BS12+'Переменные'!$C$27)</f>
        <v>0.6</v>
      </c>
      <c r="CG12" s="162">
        <f>IF(BT12+'Переменные'!$C$27&gt;100%,100%,BT12+'Переменные'!$C$27)</f>
        <v>0.6</v>
      </c>
      <c r="CH12" s="162">
        <f>IF(BU12+'Переменные'!$C$27&gt;100%,100%,BU12+'Переменные'!$C$27)</f>
        <v>0.75</v>
      </c>
      <c r="CI12" s="162">
        <f>IF(BV12+'Переменные'!$C$27&gt;100%,100%,BV12+'Переменные'!$C$27)</f>
        <v>1</v>
      </c>
      <c r="CJ12" s="162">
        <f>IF(BW12+'Переменные'!$C$27&gt;100%,100%,BW12+'Переменные'!$C$27)</f>
        <v>1</v>
      </c>
      <c r="CK12" s="162">
        <f>IF(BX12+'Переменные'!$C$27&gt;100%,100%,BX12+'Переменные'!$C$27)</f>
        <v>1</v>
      </c>
      <c r="CL12" s="162">
        <f>IF(BY12+'Переменные'!$C$27&gt;100%,100%,BY12+'Переменные'!$C$27)</f>
        <v>0.93</v>
      </c>
      <c r="CM12" s="162">
        <f>IF(BZ12+'Переменные'!$C$27&gt;100%,100%,BZ12+'Переменные'!$C$27)</f>
        <v>0.73</v>
      </c>
      <c r="CN12" s="162">
        <f>IF(CA12+'Переменные'!$C$27&gt;100%,100%,CA12+'Переменные'!$C$27)</f>
        <v>0.73</v>
      </c>
      <c r="CO12" s="162">
        <f>IF(CB12+'Переменные'!$C$27&gt;100%,100%,CB12+'Переменные'!$C$27)</f>
        <v>0.88</v>
      </c>
      <c r="CP12" s="161">
        <f t="shared" ref="CP12:CP14" si="6">AVERAGE(CD12:CO12)</f>
        <v>0.8058333333</v>
      </c>
      <c r="CQ12" s="159"/>
      <c r="CR12" s="159"/>
      <c r="CS12" s="159"/>
      <c r="CT12" s="159"/>
    </row>
    <row r="13">
      <c r="A13" s="109"/>
      <c r="B13" s="110" t="s">
        <v>203</v>
      </c>
      <c r="C13" s="125"/>
      <c r="D13" s="102">
        <f>'Переменные'!$C$12</f>
        <v>10000</v>
      </c>
      <c r="E13" s="102">
        <f>'Переменные'!$C$12</f>
        <v>10000</v>
      </c>
      <c r="F13" s="102">
        <f>'Переменные'!$C$12</f>
        <v>10000</v>
      </c>
      <c r="G13" s="102">
        <f>'Переменные'!$C$12</f>
        <v>10000</v>
      </c>
      <c r="H13" s="102">
        <f>'Переменные'!$C$12</f>
        <v>10000</v>
      </c>
      <c r="I13" s="102">
        <f>'Переменные'!$C$12</f>
        <v>10000</v>
      </c>
      <c r="J13" s="102">
        <f>'Переменные'!$C$12</f>
        <v>10000</v>
      </c>
      <c r="K13" s="102">
        <f>'Переменные'!$C$12</f>
        <v>10000</v>
      </c>
      <c r="L13" s="102">
        <f>'Переменные'!$C$12</f>
        <v>10000</v>
      </c>
      <c r="M13" s="102">
        <f>'Переменные'!$C$12</f>
        <v>10000</v>
      </c>
      <c r="N13" s="102">
        <f>'Переменные'!$C$12</f>
        <v>10000</v>
      </c>
      <c r="O13" s="102">
        <f>'Переменные'!$C$12</f>
        <v>10000</v>
      </c>
      <c r="P13" s="138">
        <f t="shared" ref="P13:P14" si="7">AVERAGE(D13:O13)</f>
        <v>10000</v>
      </c>
      <c r="Q13" s="102">
        <f>'Переменные'!$C$12</f>
        <v>10000</v>
      </c>
      <c r="R13" s="102">
        <f>'Переменные'!$C$12</f>
        <v>10000</v>
      </c>
      <c r="S13" s="102">
        <f>'Переменные'!$C$12</f>
        <v>10000</v>
      </c>
      <c r="T13" s="102">
        <f>'Переменные'!$C$12</f>
        <v>10000</v>
      </c>
      <c r="U13" s="102">
        <f>'Переменные'!$C$12</f>
        <v>10000</v>
      </c>
      <c r="V13" s="102">
        <f>'Переменные'!$C$12</f>
        <v>10000</v>
      </c>
      <c r="W13" s="102">
        <f>J13*(100%+'Переменные'!$C$28)</f>
        <v>10300</v>
      </c>
      <c r="X13" s="102">
        <f>K13*(100%+'Переменные'!$C$28)</f>
        <v>10300</v>
      </c>
      <c r="Y13" s="102">
        <f>L13*(100%+'Переменные'!$C$28)</f>
        <v>10300</v>
      </c>
      <c r="Z13" s="102">
        <f>M13*(100%+'Переменные'!$C$28)</f>
        <v>10300</v>
      </c>
      <c r="AA13" s="102">
        <f>N13*(100%+'Переменные'!$C$28)</f>
        <v>10300</v>
      </c>
      <c r="AB13" s="102">
        <f>O13*(100%+'Переменные'!$C$28)</f>
        <v>10300</v>
      </c>
      <c r="AC13" s="138">
        <f t="shared" si="1"/>
        <v>10150</v>
      </c>
      <c r="AD13" s="102">
        <f>Q13*(100%+'Переменные'!$C$28)</f>
        <v>10300</v>
      </c>
      <c r="AE13" s="102">
        <f>R13*(100%+'Переменные'!$C$28)</f>
        <v>10300</v>
      </c>
      <c r="AF13" s="102">
        <f>S13*(100%+'Переменные'!$C$28)</f>
        <v>10300</v>
      </c>
      <c r="AG13" s="102">
        <f>T13*(100%+'Переменные'!$C$28)</f>
        <v>10300</v>
      </c>
      <c r="AH13" s="102">
        <f>U13*(100%+'Переменные'!$C$28)</f>
        <v>10300</v>
      </c>
      <c r="AI13" s="102">
        <f>V13*(100%+'Переменные'!$C$28)</f>
        <v>10300</v>
      </c>
      <c r="AJ13" s="102">
        <f>W13*(100%+'Переменные'!$C$28)</f>
        <v>10609</v>
      </c>
      <c r="AK13" s="102">
        <f>X13*(100%+'Переменные'!$C$28)</f>
        <v>10609</v>
      </c>
      <c r="AL13" s="102">
        <f>Y13*(100%+'Переменные'!$C$28)</f>
        <v>10609</v>
      </c>
      <c r="AM13" s="102">
        <f>Z13*(100%+'Переменные'!$C$28)</f>
        <v>10609</v>
      </c>
      <c r="AN13" s="102">
        <f>AA13*(100%+'Переменные'!$C$28)</f>
        <v>10609</v>
      </c>
      <c r="AO13" s="102">
        <f>AB13*(100%+'Переменные'!$C$28)</f>
        <v>10609</v>
      </c>
      <c r="AP13" s="138">
        <f t="shared" si="2"/>
        <v>10454.5</v>
      </c>
      <c r="AQ13" s="102">
        <f>AD13*(100%+'Переменные'!$C$28)</f>
        <v>10609</v>
      </c>
      <c r="AR13" s="102">
        <f>AE13*(100%+'Переменные'!$C$28)</f>
        <v>10609</v>
      </c>
      <c r="AS13" s="102">
        <f>AF13*(100%+'Переменные'!$C$28)</f>
        <v>10609</v>
      </c>
      <c r="AT13" s="102">
        <f>AG13*(100%+'Переменные'!$C$28)</f>
        <v>10609</v>
      </c>
      <c r="AU13" s="102">
        <f>AH13*(100%+'Переменные'!$C$28)</f>
        <v>10609</v>
      </c>
      <c r="AV13" s="102">
        <f>AI13*(100%+'Переменные'!$C$28)</f>
        <v>10609</v>
      </c>
      <c r="AW13" s="102">
        <f>AJ13*(100%+'Переменные'!$C$28)</f>
        <v>10927.27</v>
      </c>
      <c r="AX13" s="102">
        <f>AK13*(100%+'Переменные'!$C$28)</f>
        <v>10927.27</v>
      </c>
      <c r="AY13" s="102">
        <f>AL13*(100%+'Переменные'!$C$28)</f>
        <v>10927.27</v>
      </c>
      <c r="AZ13" s="102">
        <f>AM13*(100%+'Переменные'!$C$28)</f>
        <v>10927.27</v>
      </c>
      <c r="BA13" s="102">
        <f>AN13*(100%+'Переменные'!$C$28)</f>
        <v>10927.27</v>
      </c>
      <c r="BB13" s="102">
        <f>AO13*(100%+'Переменные'!$C$28)</f>
        <v>10927.27</v>
      </c>
      <c r="BC13" s="138">
        <f t="shared" si="3"/>
        <v>10768.135</v>
      </c>
      <c r="BD13" s="102">
        <f>AQ13*(100%+'Переменные'!$C$28)</f>
        <v>10927.27</v>
      </c>
      <c r="BE13" s="102">
        <f>AR13*(100%+'Переменные'!$C$28)</f>
        <v>10927.27</v>
      </c>
      <c r="BF13" s="102">
        <f>AS13*(100%+'Переменные'!$C$28)</f>
        <v>10927.27</v>
      </c>
      <c r="BG13" s="102">
        <f>AT13*(100%+'Переменные'!$C$28)</f>
        <v>10927.27</v>
      </c>
      <c r="BH13" s="102">
        <f>AU13*(100%+'Переменные'!$C$28)</f>
        <v>10927.27</v>
      </c>
      <c r="BI13" s="102">
        <f>AV13*(100%+'Переменные'!$C$28)</f>
        <v>10927.27</v>
      </c>
      <c r="BJ13" s="102">
        <f>AW13*(100%+'Переменные'!$C$28)</f>
        <v>11255.0881</v>
      </c>
      <c r="BK13" s="102">
        <f>AX13*(100%+'Переменные'!$C$28)</f>
        <v>11255.0881</v>
      </c>
      <c r="BL13" s="102">
        <f>AY13*(100%+'Переменные'!$C$28)</f>
        <v>11255.0881</v>
      </c>
      <c r="BM13" s="102">
        <f>AZ13*(100%+'Переменные'!$C$28)</f>
        <v>11255.0881</v>
      </c>
      <c r="BN13" s="102">
        <f>BA13*(100%+'Переменные'!$C$28)</f>
        <v>11255.0881</v>
      </c>
      <c r="BO13" s="102">
        <f>BB13*(100%+'Переменные'!$C$28)</f>
        <v>11255.0881</v>
      </c>
      <c r="BP13" s="138">
        <f t="shared" si="4"/>
        <v>11091.17905</v>
      </c>
      <c r="BQ13" s="102">
        <f>BD13*(100%+'Переменные'!$C$28)</f>
        <v>11255.0881</v>
      </c>
      <c r="BR13" s="102">
        <f>BE13*(100%+'Переменные'!$C$28)</f>
        <v>11255.0881</v>
      </c>
      <c r="BS13" s="102">
        <f>BF13*(100%+'Переменные'!$C$28)</f>
        <v>11255.0881</v>
      </c>
      <c r="BT13" s="102">
        <f>BG13*(100%+'Переменные'!$C$28)</f>
        <v>11255.0881</v>
      </c>
      <c r="BU13" s="102">
        <f>BH13*(100%+'Переменные'!$C$28)</f>
        <v>11255.0881</v>
      </c>
      <c r="BV13" s="102">
        <f>BI13*(100%+'Переменные'!$C$28)</f>
        <v>11255.0881</v>
      </c>
      <c r="BW13" s="102">
        <f>BJ13*(100%+'Переменные'!$C$28)</f>
        <v>11592.74074</v>
      </c>
      <c r="BX13" s="102">
        <f>BK13*(100%+'Переменные'!$C$28)</f>
        <v>11592.74074</v>
      </c>
      <c r="BY13" s="102">
        <f>BL13*(100%+'Переменные'!$C$28)</f>
        <v>11592.74074</v>
      </c>
      <c r="BZ13" s="102">
        <f>BM13*(100%+'Переменные'!$C$28)</f>
        <v>11592.74074</v>
      </c>
      <c r="CA13" s="102">
        <f>BN13*(100%+'Переменные'!$C$28)</f>
        <v>11592.74074</v>
      </c>
      <c r="CB13" s="102">
        <f>BO13*(100%+'Переменные'!$C$28)</f>
        <v>11592.74074</v>
      </c>
      <c r="CC13" s="138">
        <f t="shared" si="5"/>
        <v>11423.91442</v>
      </c>
      <c r="CD13" s="102">
        <f>BQ13*(100%+'Переменные'!$C$28)</f>
        <v>11592.74074</v>
      </c>
      <c r="CE13" s="102">
        <f>BR13*(100%+'Переменные'!$C$28)</f>
        <v>11592.74074</v>
      </c>
      <c r="CF13" s="102">
        <f>BS13*(100%+'Переменные'!$C$28)</f>
        <v>11592.74074</v>
      </c>
      <c r="CG13" s="102">
        <f>BT13*(100%+'Переменные'!$C$28)</f>
        <v>11592.74074</v>
      </c>
      <c r="CH13" s="102">
        <f>BU13*(100%+'Переменные'!$C$28)</f>
        <v>11592.74074</v>
      </c>
      <c r="CI13" s="102">
        <f>BV13*(100%+'Переменные'!$C$28)</f>
        <v>11592.74074</v>
      </c>
      <c r="CJ13" s="102">
        <f>BW13*(100%+'Переменные'!$C$28)</f>
        <v>11940.52297</v>
      </c>
      <c r="CK13" s="102">
        <f>BX13*(100%+'Переменные'!$C$28)</f>
        <v>11940.52297</v>
      </c>
      <c r="CL13" s="102">
        <f>BY13*(100%+'Переменные'!$C$28)</f>
        <v>11940.52297</v>
      </c>
      <c r="CM13" s="102">
        <f>BZ13*(100%+'Переменные'!$C$28)</f>
        <v>11940.52297</v>
      </c>
      <c r="CN13" s="102">
        <f>CA13*(100%+'Переменные'!$C$28)</f>
        <v>11940.52297</v>
      </c>
      <c r="CO13" s="102">
        <f>CB13*(100%+'Переменные'!$C$28)</f>
        <v>11940.52297</v>
      </c>
      <c r="CP13" s="138">
        <f t="shared" si="6"/>
        <v>11766.63185</v>
      </c>
      <c r="CQ13" s="139"/>
      <c r="CR13" s="139"/>
      <c r="CS13" s="139"/>
      <c r="CT13" s="139"/>
    </row>
    <row r="14">
      <c r="A14" s="100"/>
      <c r="B14" s="101" t="s">
        <v>204</v>
      </c>
      <c r="C14" s="125"/>
      <c r="D14" s="96">
        <f>'Переменные'!$C$9</f>
        <v>5</v>
      </c>
      <c r="E14" s="96">
        <f>'Переменные'!$C$9</f>
        <v>5</v>
      </c>
      <c r="F14" s="96">
        <f>'Переменные'!$C$9</f>
        <v>5</v>
      </c>
      <c r="G14" s="96">
        <f>'Переменные'!$C$9</f>
        <v>5</v>
      </c>
      <c r="H14" s="96">
        <f>'Переменные'!$C$9</f>
        <v>5</v>
      </c>
      <c r="I14" s="96">
        <f>'Переменные'!$C$9</f>
        <v>5</v>
      </c>
      <c r="J14" s="96">
        <f>'Переменные'!$C$9</f>
        <v>5</v>
      </c>
      <c r="K14" s="96">
        <f>'Переменные'!$C$9</f>
        <v>5</v>
      </c>
      <c r="L14" s="96">
        <f>'Переменные'!$C$9</f>
        <v>5</v>
      </c>
      <c r="M14" s="96">
        <f>'Переменные'!$C$9</f>
        <v>5</v>
      </c>
      <c r="N14" s="96">
        <f>'Переменные'!$C$9</f>
        <v>5</v>
      </c>
      <c r="O14" s="96">
        <f>'Переменные'!$C$9</f>
        <v>5</v>
      </c>
      <c r="P14" s="138">
        <f t="shared" si="7"/>
        <v>5</v>
      </c>
      <c r="Q14" s="96">
        <f>'Переменные'!$C$9</f>
        <v>5</v>
      </c>
      <c r="R14" s="96">
        <f>'Переменные'!$C$9</f>
        <v>5</v>
      </c>
      <c r="S14" s="96">
        <f>'Переменные'!$C$9</f>
        <v>5</v>
      </c>
      <c r="T14" s="96">
        <f>'Переменные'!$C$9</f>
        <v>5</v>
      </c>
      <c r="U14" s="96">
        <f>'Переменные'!$C$9</f>
        <v>5</v>
      </c>
      <c r="V14" s="96">
        <f>'Переменные'!$C$9</f>
        <v>5</v>
      </c>
      <c r="W14" s="96">
        <f>'Переменные'!$C$9</f>
        <v>5</v>
      </c>
      <c r="X14" s="96">
        <f>'Переменные'!$C$9</f>
        <v>5</v>
      </c>
      <c r="Y14" s="96">
        <f>'Переменные'!$C$9</f>
        <v>5</v>
      </c>
      <c r="Z14" s="96">
        <f>'Переменные'!$C$9</f>
        <v>5</v>
      </c>
      <c r="AA14" s="96">
        <f>'Переменные'!$C$9</f>
        <v>5</v>
      </c>
      <c r="AB14" s="96">
        <f>'Переменные'!$C$9</f>
        <v>5</v>
      </c>
      <c r="AC14" s="138">
        <f t="shared" si="1"/>
        <v>5</v>
      </c>
      <c r="AD14" s="96">
        <f>'Переменные'!$C$9</f>
        <v>5</v>
      </c>
      <c r="AE14" s="96">
        <f>'Переменные'!$C$9</f>
        <v>5</v>
      </c>
      <c r="AF14" s="96">
        <f>'Переменные'!$C$9</f>
        <v>5</v>
      </c>
      <c r="AG14" s="96">
        <f>'Переменные'!$C$9</f>
        <v>5</v>
      </c>
      <c r="AH14" s="96">
        <f>'Переменные'!$C$9</f>
        <v>5</v>
      </c>
      <c r="AI14" s="96">
        <f>'Переменные'!$C$9</f>
        <v>5</v>
      </c>
      <c r="AJ14" s="96">
        <f>'Переменные'!$C$9</f>
        <v>5</v>
      </c>
      <c r="AK14" s="96">
        <f>'Переменные'!$C$9</f>
        <v>5</v>
      </c>
      <c r="AL14" s="96">
        <f>'Переменные'!$C$9</f>
        <v>5</v>
      </c>
      <c r="AM14" s="96">
        <f>'Переменные'!$C$9</f>
        <v>5</v>
      </c>
      <c r="AN14" s="96">
        <f>'Переменные'!$C$9</f>
        <v>5</v>
      </c>
      <c r="AO14" s="96">
        <f>'Переменные'!$C$9</f>
        <v>5</v>
      </c>
      <c r="AP14" s="138">
        <f t="shared" si="2"/>
        <v>5</v>
      </c>
      <c r="AQ14" s="96">
        <f>'Переменные'!$C$9</f>
        <v>5</v>
      </c>
      <c r="AR14" s="96">
        <f>'Переменные'!$C$9</f>
        <v>5</v>
      </c>
      <c r="AS14" s="96">
        <f>'Переменные'!$C$9</f>
        <v>5</v>
      </c>
      <c r="AT14" s="96">
        <f>'Переменные'!$C$9</f>
        <v>5</v>
      </c>
      <c r="AU14" s="96">
        <f>'Переменные'!$C$9</f>
        <v>5</v>
      </c>
      <c r="AV14" s="96">
        <f>'Переменные'!$C$9</f>
        <v>5</v>
      </c>
      <c r="AW14" s="96">
        <f>'Переменные'!$C$9</f>
        <v>5</v>
      </c>
      <c r="AX14" s="96">
        <f>'Переменные'!$C$9</f>
        <v>5</v>
      </c>
      <c r="AY14" s="96">
        <f>'Переменные'!$C$9</f>
        <v>5</v>
      </c>
      <c r="AZ14" s="96">
        <f>'Переменные'!$C$9</f>
        <v>5</v>
      </c>
      <c r="BA14" s="96">
        <f>'Переменные'!$C$9</f>
        <v>5</v>
      </c>
      <c r="BB14" s="96">
        <f>'Переменные'!$C$9</f>
        <v>5</v>
      </c>
      <c r="BC14" s="138">
        <f t="shared" si="3"/>
        <v>5</v>
      </c>
      <c r="BD14" s="96">
        <f>'Переменные'!$C$9</f>
        <v>5</v>
      </c>
      <c r="BE14" s="96">
        <f>'Переменные'!$C$9</f>
        <v>5</v>
      </c>
      <c r="BF14" s="96">
        <f>'Переменные'!$C$9</f>
        <v>5</v>
      </c>
      <c r="BG14" s="96">
        <f>'Переменные'!$C$9</f>
        <v>5</v>
      </c>
      <c r="BH14" s="96">
        <f>'Переменные'!$C$9</f>
        <v>5</v>
      </c>
      <c r="BI14" s="96">
        <f>'Переменные'!$C$9</f>
        <v>5</v>
      </c>
      <c r="BJ14" s="96">
        <f>'Переменные'!$C$9</f>
        <v>5</v>
      </c>
      <c r="BK14" s="96">
        <f>'Переменные'!$C$9</f>
        <v>5</v>
      </c>
      <c r="BL14" s="96">
        <f>'Переменные'!$C$9</f>
        <v>5</v>
      </c>
      <c r="BM14" s="96">
        <f>'Переменные'!$C$9</f>
        <v>5</v>
      </c>
      <c r="BN14" s="96">
        <f>'Переменные'!$C$9</f>
        <v>5</v>
      </c>
      <c r="BO14" s="96">
        <f>'Переменные'!$C$9</f>
        <v>5</v>
      </c>
      <c r="BP14" s="138">
        <f t="shared" si="4"/>
        <v>5</v>
      </c>
      <c r="BQ14" s="96">
        <f>'Переменные'!$C$9</f>
        <v>5</v>
      </c>
      <c r="BR14" s="96">
        <f>'Переменные'!$C$9</f>
        <v>5</v>
      </c>
      <c r="BS14" s="96">
        <f>'Переменные'!$C$9</f>
        <v>5</v>
      </c>
      <c r="BT14" s="96">
        <f>'Переменные'!$C$9</f>
        <v>5</v>
      </c>
      <c r="BU14" s="96">
        <f>'Переменные'!$C$9</f>
        <v>5</v>
      </c>
      <c r="BV14" s="96">
        <f>'Переменные'!$C$9</f>
        <v>5</v>
      </c>
      <c r="BW14" s="96">
        <f>'Переменные'!$C$9</f>
        <v>5</v>
      </c>
      <c r="BX14" s="96">
        <f>'Переменные'!$C$9</f>
        <v>5</v>
      </c>
      <c r="BY14" s="96">
        <f>'Переменные'!$C$9</f>
        <v>5</v>
      </c>
      <c r="BZ14" s="96">
        <f>'Переменные'!$C$9</f>
        <v>5</v>
      </c>
      <c r="CA14" s="96">
        <f>'Переменные'!$C$9</f>
        <v>5</v>
      </c>
      <c r="CB14" s="96">
        <f>'Переменные'!$C$9</f>
        <v>5</v>
      </c>
      <c r="CC14" s="138">
        <f t="shared" si="5"/>
        <v>5</v>
      </c>
      <c r="CD14" s="96">
        <f>'Переменные'!$C$9</f>
        <v>5</v>
      </c>
      <c r="CE14" s="96">
        <f>'Переменные'!$C$9</f>
        <v>5</v>
      </c>
      <c r="CF14" s="96">
        <f>'Переменные'!$C$9</f>
        <v>5</v>
      </c>
      <c r="CG14" s="96">
        <f>'Переменные'!$C$9</f>
        <v>5</v>
      </c>
      <c r="CH14" s="96">
        <f>'Переменные'!$C$9</f>
        <v>5</v>
      </c>
      <c r="CI14" s="96">
        <f>'Переменные'!$C$9</f>
        <v>5</v>
      </c>
      <c r="CJ14" s="96">
        <f>'Переменные'!$C$9</f>
        <v>5</v>
      </c>
      <c r="CK14" s="96">
        <f>'Переменные'!$C$9</f>
        <v>5</v>
      </c>
      <c r="CL14" s="96">
        <f>'Переменные'!$C$9</f>
        <v>5</v>
      </c>
      <c r="CM14" s="96">
        <f>'Переменные'!$C$9</f>
        <v>5</v>
      </c>
      <c r="CN14" s="96">
        <f>'Переменные'!$C$9</f>
        <v>5</v>
      </c>
      <c r="CO14" s="96">
        <f>'Переменные'!$C$9</f>
        <v>5</v>
      </c>
      <c r="CP14" s="138">
        <f t="shared" si="6"/>
        <v>5</v>
      </c>
      <c r="CQ14" s="139"/>
      <c r="CR14" s="139"/>
      <c r="CS14" s="139"/>
      <c r="CT14" s="139"/>
    </row>
    <row r="15">
      <c r="A15" s="100"/>
      <c r="B15" s="101" t="s">
        <v>205</v>
      </c>
      <c r="C15" s="84"/>
      <c r="D15" s="96">
        <f t="shared" ref="D15:O15" si="8">D10*D12*D14</f>
        <v>0</v>
      </c>
      <c r="E15" s="96">
        <f t="shared" si="8"/>
        <v>0</v>
      </c>
      <c r="F15" s="96">
        <f t="shared" si="8"/>
        <v>0</v>
      </c>
      <c r="G15" s="96">
        <f t="shared" si="8"/>
        <v>0</v>
      </c>
      <c r="H15" s="96">
        <f t="shared" si="8"/>
        <v>0</v>
      </c>
      <c r="I15" s="96">
        <f t="shared" si="8"/>
        <v>0</v>
      </c>
      <c r="J15" s="96">
        <f t="shared" si="8"/>
        <v>139.5</v>
      </c>
      <c r="K15" s="96">
        <f t="shared" si="8"/>
        <v>131.75</v>
      </c>
      <c r="L15" s="96">
        <f t="shared" si="8"/>
        <v>112.5</v>
      </c>
      <c r="M15" s="96">
        <f t="shared" si="8"/>
        <v>85.25</v>
      </c>
      <c r="N15" s="96">
        <f t="shared" si="8"/>
        <v>82.5</v>
      </c>
      <c r="O15" s="96">
        <f t="shared" si="8"/>
        <v>108.5</v>
      </c>
      <c r="P15" s="138">
        <f t="shared" ref="P15:P16" si="16">SUM(D15:O15)</f>
        <v>660</v>
      </c>
      <c r="Q15" s="96">
        <f t="shared" ref="Q15:AB15" si="9">Q10*Q12*Q14</f>
        <v>93</v>
      </c>
      <c r="R15" s="96">
        <f t="shared" si="9"/>
        <v>77</v>
      </c>
      <c r="S15" s="96">
        <f t="shared" si="9"/>
        <v>69.75</v>
      </c>
      <c r="T15" s="96">
        <f t="shared" si="9"/>
        <v>67.5</v>
      </c>
      <c r="U15" s="96">
        <f t="shared" si="9"/>
        <v>93</v>
      </c>
      <c r="V15" s="96">
        <f t="shared" si="9"/>
        <v>127.5</v>
      </c>
      <c r="W15" s="96">
        <f t="shared" si="9"/>
        <v>144.15</v>
      </c>
      <c r="X15" s="96">
        <f t="shared" si="9"/>
        <v>136.4</v>
      </c>
      <c r="Y15" s="96">
        <f t="shared" si="9"/>
        <v>117</v>
      </c>
      <c r="Z15" s="96">
        <f t="shared" si="9"/>
        <v>89.9</v>
      </c>
      <c r="AA15" s="96">
        <f t="shared" si="9"/>
        <v>87</v>
      </c>
      <c r="AB15" s="96">
        <f t="shared" si="9"/>
        <v>113.15</v>
      </c>
      <c r="AC15" s="138">
        <f t="shared" ref="AC15:AC16" si="18">SUM(Q15:AB15)</f>
        <v>1215.35</v>
      </c>
      <c r="AD15" s="96">
        <f t="shared" ref="AD15:AO15" si="10">AD10*AD12*AD14</f>
        <v>97.65</v>
      </c>
      <c r="AE15" s="96">
        <f t="shared" si="10"/>
        <v>81.2</v>
      </c>
      <c r="AF15" s="96">
        <f t="shared" si="10"/>
        <v>74.4</v>
      </c>
      <c r="AG15" s="96">
        <f t="shared" si="10"/>
        <v>72</v>
      </c>
      <c r="AH15" s="96">
        <f t="shared" si="10"/>
        <v>97.65</v>
      </c>
      <c r="AI15" s="96">
        <f t="shared" si="10"/>
        <v>132</v>
      </c>
      <c r="AJ15" s="96">
        <f t="shared" si="10"/>
        <v>148.8</v>
      </c>
      <c r="AK15" s="96">
        <f t="shared" si="10"/>
        <v>141.05</v>
      </c>
      <c r="AL15" s="96">
        <f t="shared" si="10"/>
        <v>121.5</v>
      </c>
      <c r="AM15" s="96">
        <f t="shared" si="10"/>
        <v>94.55</v>
      </c>
      <c r="AN15" s="96">
        <f t="shared" si="10"/>
        <v>91.5</v>
      </c>
      <c r="AO15" s="96">
        <f t="shared" si="10"/>
        <v>117.8</v>
      </c>
      <c r="AP15" s="138">
        <f t="shared" ref="AP15:AP16" si="20">SUM(AD15:AO15)</f>
        <v>1270.1</v>
      </c>
      <c r="AQ15" s="96">
        <f t="shared" ref="AQ15:BB15" si="11">AQ10*AQ12*AQ14</f>
        <v>102.3</v>
      </c>
      <c r="AR15" s="96">
        <f t="shared" si="11"/>
        <v>85.4</v>
      </c>
      <c r="AS15" s="96">
        <f t="shared" si="11"/>
        <v>79.05</v>
      </c>
      <c r="AT15" s="96">
        <f t="shared" si="11"/>
        <v>76.5</v>
      </c>
      <c r="AU15" s="96">
        <f t="shared" si="11"/>
        <v>102.3</v>
      </c>
      <c r="AV15" s="96">
        <f t="shared" si="11"/>
        <v>136.5</v>
      </c>
      <c r="AW15" s="96">
        <f t="shared" si="11"/>
        <v>153.45</v>
      </c>
      <c r="AX15" s="96">
        <f t="shared" si="11"/>
        <v>145.7</v>
      </c>
      <c r="AY15" s="96">
        <f t="shared" si="11"/>
        <v>126</v>
      </c>
      <c r="AZ15" s="96">
        <f t="shared" si="11"/>
        <v>99.2</v>
      </c>
      <c r="BA15" s="96">
        <f t="shared" si="11"/>
        <v>96</v>
      </c>
      <c r="BB15" s="96">
        <f t="shared" si="11"/>
        <v>122.45</v>
      </c>
      <c r="BC15" s="138">
        <f t="shared" ref="BC15:BC16" si="22">SUM(AQ15:BB15)</f>
        <v>1324.85</v>
      </c>
      <c r="BD15" s="96">
        <f t="shared" ref="BD15:BO15" si="12">BD10*BD12*BD14</f>
        <v>106.95</v>
      </c>
      <c r="BE15" s="96">
        <f t="shared" si="12"/>
        <v>89.6</v>
      </c>
      <c r="BF15" s="96">
        <f t="shared" si="12"/>
        <v>83.7</v>
      </c>
      <c r="BG15" s="96">
        <f t="shared" si="12"/>
        <v>81</v>
      </c>
      <c r="BH15" s="96">
        <f t="shared" si="12"/>
        <v>106.95</v>
      </c>
      <c r="BI15" s="96">
        <f t="shared" si="12"/>
        <v>141</v>
      </c>
      <c r="BJ15" s="96">
        <f t="shared" si="12"/>
        <v>155</v>
      </c>
      <c r="BK15" s="96">
        <f t="shared" si="12"/>
        <v>150.35</v>
      </c>
      <c r="BL15" s="96">
        <f t="shared" si="12"/>
        <v>130.5</v>
      </c>
      <c r="BM15" s="96">
        <f t="shared" si="12"/>
        <v>103.85</v>
      </c>
      <c r="BN15" s="96">
        <f t="shared" si="12"/>
        <v>100.5</v>
      </c>
      <c r="BO15" s="96">
        <f t="shared" si="12"/>
        <v>127.1</v>
      </c>
      <c r="BP15" s="138">
        <f t="shared" ref="BP15:BP16" si="24">SUM(BD15:BO15)</f>
        <v>1376.5</v>
      </c>
      <c r="BQ15" s="96">
        <f t="shared" ref="BQ15:CB15" si="13">BQ10*BQ12*BQ14</f>
        <v>111.6</v>
      </c>
      <c r="BR15" s="96">
        <f t="shared" si="13"/>
        <v>93.8</v>
      </c>
      <c r="BS15" s="96">
        <f t="shared" si="13"/>
        <v>88.35</v>
      </c>
      <c r="BT15" s="96">
        <f t="shared" si="13"/>
        <v>85.5</v>
      </c>
      <c r="BU15" s="96">
        <f t="shared" si="13"/>
        <v>111.6</v>
      </c>
      <c r="BV15" s="96">
        <f t="shared" si="13"/>
        <v>145.5</v>
      </c>
      <c r="BW15" s="96">
        <f t="shared" si="13"/>
        <v>155</v>
      </c>
      <c r="BX15" s="96">
        <f t="shared" si="13"/>
        <v>155</v>
      </c>
      <c r="BY15" s="96">
        <f t="shared" si="13"/>
        <v>135</v>
      </c>
      <c r="BZ15" s="96">
        <f t="shared" si="13"/>
        <v>108.5</v>
      </c>
      <c r="CA15" s="96">
        <f t="shared" si="13"/>
        <v>105</v>
      </c>
      <c r="CB15" s="96">
        <f t="shared" si="13"/>
        <v>131.75</v>
      </c>
      <c r="CC15" s="138">
        <f t="shared" ref="CC15:CC16" si="26">SUM(BQ15:CB15)</f>
        <v>1426.6</v>
      </c>
      <c r="CD15" s="96">
        <f t="shared" ref="CD15:CO15" si="14">CD10*CD12*CD14</f>
        <v>116.25</v>
      </c>
      <c r="CE15" s="96">
        <f t="shared" si="14"/>
        <v>98</v>
      </c>
      <c r="CF15" s="96">
        <f t="shared" si="14"/>
        <v>93</v>
      </c>
      <c r="CG15" s="96">
        <f t="shared" si="14"/>
        <v>90</v>
      </c>
      <c r="CH15" s="96">
        <f t="shared" si="14"/>
        <v>116.25</v>
      </c>
      <c r="CI15" s="96">
        <f t="shared" si="14"/>
        <v>150</v>
      </c>
      <c r="CJ15" s="96">
        <f t="shared" si="14"/>
        <v>155</v>
      </c>
      <c r="CK15" s="96">
        <f t="shared" si="14"/>
        <v>155</v>
      </c>
      <c r="CL15" s="96">
        <f t="shared" si="14"/>
        <v>139.5</v>
      </c>
      <c r="CM15" s="96">
        <f t="shared" si="14"/>
        <v>113.15</v>
      </c>
      <c r="CN15" s="96">
        <f t="shared" si="14"/>
        <v>109.5</v>
      </c>
      <c r="CO15" s="96">
        <f t="shared" si="14"/>
        <v>136.4</v>
      </c>
      <c r="CP15" s="138">
        <f t="shared" ref="CP15:CP16" si="28">SUM(CD15:CO15)</f>
        <v>1472.05</v>
      </c>
      <c r="CQ15" s="139"/>
      <c r="CR15" s="139"/>
      <c r="CS15" s="139"/>
      <c r="CT15" s="139"/>
    </row>
    <row r="16">
      <c r="A16" s="100"/>
      <c r="B16" s="101" t="s">
        <v>206</v>
      </c>
      <c r="C16" s="84"/>
      <c r="D16" s="96">
        <f t="shared" ref="D16:O16" si="15">D10*D12*D13*D14</f>
        <v>0</v>
      </c>
      <c r="E16" s="96">
        <f t="shared" si="15"/>
        <v>0</v>
      </c>
      <c r="F16" s="96">
        <f t="shared" si="15"/>
        <v>0</v>
      </c>
      <c r="G16" s="96">
        <f t="shared" si="15"/>
        <v>0</v>
      </c>
      <c r="H16" s="96">
        <f t="shared" si="15"/>
        <v>0</v>
      </c>
      <c r="I16" s="96">
        <f t="shared" si="15"/>
        <v>0</v>
      </c>
      <c r="J16" s="96">
        <f t="shared" si="15"/>
        <v>1395000</v>
      </c>
      <c r="K16" s="96">
        <f t="shared" si="15"/>
        <v>1317500</v>
      </c>
      <c r="L16" s="96">
        <f t="shared" si="15"/>
        <v>1125000</v>
      </c>
      <c r="M16" s="96">
        <f t="shared" si="15"/>
        <v>852500</v>
      </c>
      <c r="N16" s="96">
        <f t="shared" si="15"/>
        <v>825000</v>
      </c>
      <c r="O16" s="96">
        <f t="shared" si="15"/>
        <v>1085000</v>
      </c>
      <c r="P16" s="138">
        <f t="shared" si="16"/>
        <v>6600000</v>
      </c>
      <c r="Q16" s="96">
        <f t="shared" ref="Q16:AB16" si="17">Q10*Q12*Q13*Q14</f>
        <v>930000</v>
      </c>
      <c r="R16" s="96">
        <f t="shared" si="17"/>
        <v>770000</v>
      </c>
      <c r="S16" s="96">
        <f t="shared" si="17"/>
        <v>697500</v>
      </c>
      <c r="T16" s="96">
        <f t="shared" si="17"/>
        <v>675000</v>
      </c>
      <c r="U16" s="96">
        <f t="shared" si="17"/>
        <v>930000</v>
      </c>
      <c r="V16" s="96">
        <f t="shared" si="17"/>
        <v>1275000</v>
      </c>
      <c r="W16" s="96">
        <f t="shared" si="17"/>
        <v>1484745</v>
      </c>
      <c r="X16" s="96">
        <f t="shared" si="17"/>
        <v>1404920</v>
      </c>
      <c r="Y16" s="96">
        <f t="shared" si="17"/>
        <v>1205100</v>
      </c>
      <c r="Z16" s="96">
        <f t="shared" si="17"/>
        <v>925970</v>
      </c>
      <c r="AA16" s="96">
        <f t="shared" si="17"/>
        <v>896100</v>
      </c>
      <c r="AB16" s="96">
        <f t="shared" si="17"/>
        <v>1165445</v>
      </c>
      <c r="AC16" s="138">
        <f t="shared" si="18"/>
        <v>12359780</v>
      </c>
      <c r="AD16" s="96">
        <f t="shared" ref="AD16:AO16" si="19">AD10*AD12*AD13*AD14</f>
        <v>1005795</v>
      </c>
      <c r="AE16" s="96">
        <f t="shared" si="19"/>
        <v>836360</v>
      </c>
      <c r="AF16" s="96">
        <f t="shared" si="19"/>
        <v>766320</v>
      </c>
      <c r="AG16" s="96">
        <f t="shared" si="19"/>
        <v>741600</v>
      </c>
      <c r="AH16" s="96">
        <f t="shared" si="19"/>
        <v>1005795</v>
      </c>
      <c r="AI16" s="96">
        <f t="shared" si="19"/>
        <v>1359600</v>
      </c>
      <c r="AJ16" s="96">
        <f t="shared" si="19"/>
        <v>1578619.2</v>
      </c>
      <c r="AK16" s="96">
        <f t="shared" si="19"/>
        <v>1496399.45</v>
      </c>
      <c r="AL16" s="96">
        <f t="shared" si="19"/>
        <v>1288993.5</v>
      </c>
      <c r="AM16" s="96">
        <f t="shared" si="19"/>
        <v>1003080.95</v>
      </c>
      <c r="AN16" s="96">
        <f t="shared" si="19"/>
        <v>970723.5</v>
      </c>
      <c r="AO16" s="96">
        <f t="shared" si="19"/>
        <v>1249740.2</v>
      </c>
      <c r="AP16" s="138">
        <f t="shared" si="20"/>
        <v>13303026.8</v>
      </c>
      <c r="AQ16" s="96">
        <f t="shared" ref="AQ16:BB16" si="21">AQ10*AQ12*AQ13*AQ14</f>
        <v>1085300.7</v>
      </c>
      <c r="AR16" s="96">
        <f t="shared" si="21"/>
        <v>906008.6</v>
      </c>
      <c r="AS16" s="96">
        <f t="shared" si="21"/>
        <v>838641.45</v>
      </c>
      <c r="AT16" s="96">
        <f t="shared" si="21"/>
        <v>811588.5</v>
      </c>
      <c r="AU16" s="96">
        <f t="shared" si="21"/>
        <v>1085300.7</v>
      </c>
      <c r="AV16" s="96">
        <f t="shared" si="21"/>
        <v>1448128.5</v>
      </c>
      <c r="AW16" s="96">
        <f t="shared" si="21"/>
        <v>1676789.582</v>
      </c>
      <c r="AX16" s="96">
        <f t="shared" si="21"/>
        <v>1592103.239</v>
      </c>
      <c r="AY16" s="96">
        <f t="shared" si="21"/>
        <v>1376836.02</v>
      </c>
      <c r="AZ16" s="96">
        <f t="shared" si="21"/>
        <v>1083985.184</v>
      </c>
      <c r="BA16" s="96">
        <f t="shared" si="21"/>
        <v>1049017.92</v>
      </c>
      <c r="BB16" s="96">
        <f t="shared" si="21"/>
        <v>1338044.212</v>
      </c>
      <c r="BC16" s="138">
        <f t="shared" si="22"/>
        <v>14291744.61</v>
      </c>
      <c r="BD16" s="96">
        <f t="shared" ref="BD16:BO16" si="23">BD10*BD12*BD13*BD14</f>
        <v>1168671.527</v>
      </c>
      <c r="BE16" s="96">
        <f t="shared" si="23"/>
        <v>979083.392</v>
      </c>
      <c r="BF16" s="96">
        <f t="shared" si="23"/>
        <v>914612.499</v>
      </c>
      <c r="BG16" s="96">
        <f t="shared" si="23"/>
        <v>885108.87</v>
      </c>
      <c r="BH16" s="96">
        <f t="shared" si="23"/>
        <v>1168671.527</v>
      </c>
      <c r="BI16" s="96">
        <f t="shared" si="23"/>
        <v>1540745.07</v>
      </c>
      <c r="BJ16" s="96">
        <f t="shared" si="23"/>
        <v>1744538.656</v>
      </c>
      <c r="BK16" s="96">
        <f t="shared" si="23"/>
        <v>1692202.496</v>
      </c>
      <c r="BL16" s="96">
        <f t="shared" si="23"/>
        <v>1468788.997</v>
      </c>
      <c r="BM16" s="96">
        <f t="shared" si="23"/>
        <v>1168840.899</v>
      </c>
      <c r="BN16" s="96">
        <f t="shared" si="23"/>
        <v>1131136.354</v>
      </c>
      <c r="BO16" s="96">
        <f t="shared" si="23"/>
        <v>1430521.698</v>
      </c>
      <c r="BP16" s="138">
        <f t="shared" si="24"/>
        <v>15292921.98</v>
      </c>
      <c r="BQ16" s="96">
        <f t="shared" ref="BQ16:CB16" si="25">BQ10*BQ12*BQ13*BQ14</f>
        <v>1256067.832</v>
      </c>
      <c r="BR16" s="96">
        <f t="shared" si="25"/>
        <v>1055727.264</v>
      </c>
      <c r="BS16" s="96">
        <f t="shared" si="25"/>
        <v>994387.0336</v>
      </c>
      <c r="BT16" s="96">
        <f t="shared" si="25"/>
        <v>962310.0326</v>
      </c>
      <c r="BU16" s="96">
        <f t="shared" si="25"/>
        <v>1256067.832</v>
      </c>
      <c r="BV16" s="96">
        <f t="shared" si="25"/>
        <v>1637615.319</v>
      </c>
      <c r="BW16" s="96">
        <f t="shared" si="25"/>
        <v>1796874.815</v>
      </c>
      <c r="BX16" s="96">
        <f t="shared" si="25"/>
        <v>1796874.815</v>
      </c>
      <c r="BY16" s="96">
        <f t="shared" si="25"/>
        <v>1565020</v>
      </c>
      <c r="BZ16" s="96">
        <f t="shared" si="25"/>
        <v>1257812.371</v>
      </c>
      <c r="CA16" s="96">
        <f t="shared" si="25"/>
        <v>1217237.778</v>
      </c>
      <c r="CB16" s="96">
        <f t="shared" si="25"/>
        <v>1527343.593</v>
      </c>
      <c r="CC16" s="138">
        <f t="shared" si="26"/>
        <v>16323338.68</v>
      </c>
      <c r="CD16" s="96">
        <f t="shared" ref="CD16:CO16" si="27">CD10*CD12*CD13*CD14</f>
        <v>1347656.111</v>
      </c>
      <c r="CE16" s="96">
        <f t="shared" si="27"/>
        <v>1136088.593</v>
      </c>
      <c r="CF16" s="96">
        <f t="shared" si="27"/>
        <v>1078124.889</v>
      </c>
      <c r="CG16" s="96">
        <f t="shared" si="27"/>
        <v>1043346.667</v>
      </c>
      <c r="CH16" s="96">
        <f t="shared" si="27"/>
        <v>1347656.111</v>
      </c>
      <c r="CI16" s="96">
        <f t="shared" si="27"/>
        <v>1738911.111</v>
      </c>
      <c r="CJ16" s="96">
        <f t="shared" si="27"/>
        <v>1850781.06</v>
      </c>
      <c r="CK16" s="96">
        <f t="shared" si="27"/>
        <v>1850781.06</v>
      </c>
      <c r="CL16" s="96">
        <f t="shared" si="27"/>
        <v>1665702.954</v>
      </c>
      <c r="CM16" s="96">
        <f t="shared" si="27"/>
        <v>1351070.174</v>
      </c>
      <c r="CN16" s="96">
        <f t="shared" si="27"/>
        <v>1307487.265</v>
      </c>
      <c r="CO16" s="96">
        <f t="shared" si="27"/>
        <v>1628687.332</v>
      </c>
      <c r="CP16" s="138">
        <f t="shared" si="28"/>
        <v>17346293.33</v>
      </c>
      <c r="CQ16" s="139"/>
      <c r="CR16" s="139"/>
      <c r="CS16" s="139"/>
      <c r="CT16" s="139"/>
    </row>
    <row r="17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63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63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63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63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63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63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63"/>
      <c r="CQ17" s="163"/>
      <c r="CR17" s="163"/>
      <c r="CS17" s="163"/>
      <c r="CT17" s="163"/>
    </row>
    <row r="18">
      <c r="A18" s="100"/>
      <c r="B18" s="101" t="s">
        <v>207</v>
      </c>
      <c r="C18" s="125"/>
      <c r="D18" s="160">
        <v>0.0</v>
      </c>
      <c r="E18" s="160">
        <v>0.0</v>
      </c>
      <c r="F18" s="160">
        <v>0.0</v>
      </c>
      <c r="G18" s="160">
        <v>0.0</v>
      </c>
      <c r="H18" s="160">
        <v>0.0</v>
      </c>
      <c r="I18" s="160">
        <v>0.0</v>
      </c>
      <c r="J18" s="160">
        <f>'Переменные'!C36</f>
        <v>0.9</v>
      </c>
      <c r="K18" s="160">
        <f>'Переменные'!C37</f>
        <v>0.85</v>
      </c>
      <c r="L18" s="160">
        <f>'Переменные'!C38</f>
        <v>0.75</v>
      </c>
      <c r="M18" s="160">
        <f>'Переменные'!C39</f>
        <v>0.55</v>
      </c>
      <c r="N18" s="160">
        <f>'Переменные'!C40</f>
        <v>0.55</v>
      </c>
      <c r="O18" s="160">
        <f>'Переменные'!C41</f>
        <v>0.7</v>
      </c>
      <c r="P18" s="161">
        <f>AVERAGE(J18:O18)</f>
        <v>0.7166666667</v>
      </c>
      <c r="Q18" s="160">
        <f>'Переменные'!C42</f>
        <v>0.6</v>
      </c>
      <c r="R18" s="160">
        <f>'Переменные'!C43</f>
        <v>0.55</v>
      </c>
      <c r="S18" s="160">
        <f>'Переменные'!C44</f>
        <v>0.45</v>
      </c>
      <c r="T18" s="160">
        <f>'Переменные'!C45</f>
        <v>0.45</v>
      </c>
      <c r="U18" s="160">
        <f>'Переменные'!C46</f>
        <v>0.6</v>
      </c>
      <c r="V18" s="160">
        <f>'Переменные'!C47</f>
        <v>0.85</v>
      </c>
      <c r="W18" s="162">
        <f>IF(J18+'Переменные'!$C$27&gt;100%,100%,J18+'Переменные'!$C$27)</f>
        <v>0.93</v>
      </c>
      <c r="X18" s="162">
        <f>IF(K18+'Переменные'!$C$27&gt;100%,100%,K18+'Переменные'!$C$27)</f>
        <v>0.88</v>
      </c>
      <c r="Y18" s="162">
        <f>IF(L18+'Переменные'!$C$27&gt;100%,100%,L18+'Переменные'!$C$27)</f>
        <v>0.78</v>
      </c>
      <c r="Z18" s="162">
        <f>IF(M18+'Переменные'!$C$27&gt;100%,100%,M18+'Переменные'!$C$27)</f>
        <v>0.58</v>
      </c>
      <c r="AA18" s="162">
        <f>IF(N18+'Переменные'!$C$27&gt;100%,100%,N18+'Переменные'!$C$27)</f>
        <v>0.58</v>
      </c>
      <c r="AB18" s="162">
        <f>IF(O18+'Переменные'!$C$27&gt;100%,100%,O18+'Переменные'!$C$27)</f>
        <v>0.73</v>
      </c>
      <c r="AC18" s="161">
        <f t="shared" ref="AC18:AC20" si="29">AVERAGE(Q18:AB18)</f>
        <v>0.665</v>
      </c>
      <c r="AD18" s="162">
        <f>IF(Q18+'Переменные'!$C$27&gt;100%,100%,Q18+'Переменные'!$C$27)</f>
        <v>0.63</v>
      </c>
      <c r="AE18" s="162">
        <f>IF(R18+'Переменные'!$C$27&gt;100%,100%,R18+'Переменные'!$C$27)</f>
        <v>0.58</v>
      </c>
      <c r="AF18" s="162">
        <f>IF(S18+'Переменные'!$C$27&gt;100%,100%,S18+'Переменные'!$C$27)</f>
        <v>0.48</v>
      </c>
      <c r="AG18" s="162">
        <f>IF(T18+'Переменные'!$C$27&gt;100%,100%,T18+'Переменные'!$C$27)</f>
        <v>0.48</v>
      </c>
      <c r="AH18" s="162">
        <f>IF(U18+'Переменные'!$C$27&gt;100%,100%,U18+'Переменные'!$C$27)</f>
        <v>0.63</v>
      </c>
      <c r="AI18" s="162">
        <f>IF(V18+'Переменные'!$C$27&gt;100%,100%,V18+'Переменные'!$C$27)</f>
        <v>0.88</v>
      </c>
      <c r="AJ18" s="162">
        <f>IF(W18+'Переменные'!$C$27&gt;100%,100%,W18+'Переменные'!$C$27)</f>
        <v>0.96</v>
      </c>
      <c r="AK18" s="162">
        <f>IF(X18+'Переменные'!$C$27&gt;100%,100%,X18+'Переменные'!$C$27)</f>
        <v>0.91</v>
      </c>
      <c r="AL18" s="162">
        <f>IF(Y18+'Переменные'!$C$27&gt;100%,100%,Y18+'Переменные'!$C$27)</f>
        <v>0.81</v>
      </c>
      <c r="AM18" s="162">
        <f>IF(Z18+'Переменные'!$C$27&gt;100%,100%,Z18+'Переменные'!$C$27)</f>
        <v>0.61</v>
      </c>
      <c r="AN18" s="162">
        <f>IF(AA18+'Переменные'!$C$27&gt;100%,100%,AA18+'Переменные'!$C$27)</f>
        <v>0.61</v>
      </c>
      <c r="AO18" s="162">
        <f>IF(AB18+'Переменные'!$C$27&gt;100%,100%,AB18+'Переменные'!$C$27)</f>
        <v>0.76</v>
      </c>
      <c r="AP18" s="161">
        <f t="shared" ref="AP18:AP20" si="30">AVERAGE(AD18:AO18)</f>
        <v>0.695</v>
      </c>
      <c r="AQ18" s="162">
        <f>IF(AD18+'Переменные'!$C$27&gt;100%,100%,AD18+'Переменные'!$C$27)</f>
        <v>0.66</v>
      </c>
      <c r="AR18" s="162">
        <f>IF(AE18+'Переменные'!$C$27&gt;100%,100%,AE18+'Переменные'!$C$27)</f>
        <v>0.61</v>
      </c>
      <c r="AS18" s="162">
        <f>IF(AF18+'Переменные'!$C$27&gt;100%,100%,AF18+'Переменные'!$C$27)</f>
        <v>0.51</v>
      </c>
      <c r="AT18" s="162">
        <f>IF(AG18+'Переменные'!$C$27&gt;100%,100%,AG18+'Переменные'!$C$27)</f>
        <v>0.51</v>
      </c>
      <c r="AU18" s="162">
        <f>IF(AH18+'Переменные'!$C$27&gt;100%,100%,AH18+'Переменные'!$C$27)</f>
        <v>0.66</v>
      </c>
      <c r="AV18" s="162">
        <f>IF(AI18+'Переменные'!$C$27&gt;100%,100%,AI18+'Переменные'!$C$27)</f>
        <v>0.91</v>
      </c>
      <c r="AW18" s="162">
        <f>IF(AJ18+'Переменные'!$C$27&gt;100%,100%,AJ18+'Переменные'!$C$27)</f>
        <v>0.99</v>
      </c>
      <c r="AX18" s="162">
        <f>IF(AK18+'Переменные'!$C$27&gt;100%,100%,AK18+'Переменные'!$C$27)</f>
        <v>0.94</v>
      </c>
      <c r="AY18" s="162">
        <f>IF(AL18+'Переменные'!$C$27&gt;100%,100%,AL18+'Переменные'!$C$27)</f>
        <v>0.84</v>
      </c>
      <c r="AZ18" s="162">
        <f>IF(AM18+'Переменные'!$C$27&gt;100%,100%,AM18+'Переменные'!$C$27)</f>
        <v>0.64</v>
      </c>
      <c r="BA18" s="162">
        <f>IF(AN18+'Переменные'!$C$27&gt;100%,100%,AN18+'Переменные'!$C$27)</f>
        <v>0.64</v>
      </c>
      <c r="BB18" s="162">
        <f>IF(AO18+'Переменные'!$C$27&gt;100%,100%,AO18+'Переменные'!$C$27)</f>
        <v>0.79</v>
      </c>
      <c r="BC18" s="161">
        <f t="shared" ref="BC18:BC20" si="31">AVERAGE(AQ18:BB18)</f>
        <v>0.725</v>
      </c>
      <c r="BD18" s="162">
        <f>IF(AQ18+'Переменные'!$C$27&gt;100%,100%,AQ18+'Переменные'!$C$27)</f>
        <v>0.69</v>
      </c>
      <c r="BE18" s="162">
        <f>IF(AR18+'Переменные'!$C$27&gt;100%,100%,AR18+'Переменные'!$C$27)</f>
        <v>0.64</v>
      </c>
      <c r="BF18" s="162">
        <f>IF(AS18+'Переменные'!$C$27&gt;100%,100%,AS18+'Переменные'!$C$27)</f>
        <v>0.54</v>
      </c>
      <c r="BG18" s="162">
        <f>IF(AT18+'Переменные'!$C$27&gt;100%,100%,AT18+'Переменные'!$C$27)</f>
        <v>0.54</v>
      </c>
      <c r="BH18" s="162">
        <f>IF(AU18+'Переменные'!$C$27&gt;100%,100%,AU18+'Переменные'!$C$27)</f>
        <v>0.69</v>
      </c>
      <c r="BI18" s="162">
        <f>IF(AV18+'Переменные'!$C$27&gt;100%,100%,AV18+'Переменные'!$C$27)</f>
        <v>0.94</v>
      </c>
      <c r="BJ18" s="162">
        <f>IF(AW18+'Переменные'!$C$27&gt;100%,100%,AW18+'Переменные'!$C$27)</f>
        <v>1</v>
      </c>
      <c r="BK18" s="162">
        <f>IF(AX18+'Переменные'!$C$27&gt;100%,100%,AX18+'Переменные'!$C$27)</f>
        <v>0.97</v>
      </c>
      <c r="BL18" s="162">
        <f>IF(AY18+'Переменные'!$C$27&gt;100%,100%,AY18+'Переменные'!$C$27)</f>
        <v>0.87</v>
      </c>
      <c r="BM18" s="162">
        <f>IF(AZ18+'Переменные'!$C$27&gt;100%,100%,AZ18+'Переменные'!$C$27)</f>
        <v>0.67</v>
      </c>
      <c r="BN18" s="162">
        <f>IF(BA18+'Переменные'!$C$27&gt;100%,100%,BA18+'Переменные'!$C$27)</f>
        <v>0.67</v>
      </c>
      <c r="BO18" s="162">
        <f>IF(BB18+'Переменные'!$C$27&gt;100%,100%,BB18+'Переменные'!$C$27)</f>
        <v>0.82</v>
      </c>
      <c r="BP18" s="161">
        <f t="shared" ref="BP18:BP20" si="32">AVERAGE(BD18:BO18)</f>
        <v>0.7533333333</v>
      </c>
      <c r="BQ18" s="162">
        <f>IF(BD18+'Переменные'!$C$27&gt;100%,100%,BD18+'Переменные'!$C$27)</f>
        <v>0.72</v>
      </c>
      <c r="BR18" s="162">
        <f>IF(BE18+'Переменные'!$C$27&gt;100%,100%,BE18+'Переменные'!$C$27)</f>
        <v>0.67</v>
      </c>
      <c r="BS18" s="162">
        <f>IF(BF18+'Переменные'!$C$27&gt;100%,100%,BF18+'Переменные'!$C$27)</f>
        <v>0.57</v>
      </c>
      <c r="BT18" s="162">
        <f>IF(BG18+'Переменные'!$C$27&gt;100%,100%,BG18+'Переменные'!$C$27)</f>
        <v>0.57</v>
      </c>
      <c r="BU18" s="162">
        <f>IF(BH18+'Переменные'!$C$27&gt;100%,100%,BH18+'Переменные'!$C$27)</f>
        <v>0.72</v>
      </c>
      <c r="BV18" s="162">
        <f>IF(BI18+'Переменные'!$C$27&gt;100%,100%,BI18+'Переменные'!$C$27)</f>
        <v>0.97</v>
      </c>
      <c r="BW18" s="162">
        <f>IF(BJ18+'Переменные'!$C$27&gt;100%,100%,BJ18+'Переменные'!$C$27)</f>
        <v>1</v>
      </c>
      <c r="BX18" s="162">
        <f>IF(BK18+'Переменные'!$C$27&gt;100%,100%,BK18+'Переменные'!$C$27)</f>
        <v>1</v>
      </c>
      <c r="BY18" s="162">
        <f>IF(BL18+'Переменные'!$C$27&gt;100%,100%,BL18+'Переменные'!$C$27)</f>
        <v>0.9</v>
      </c>
      <c r="BZ18" s="162">
        <f>IF(BM18+'Переменные'!$C$27&gt;100%,100%,BM18+'Переменные'!$C$27)</f>
        <v>0.7</v>
      </c>
      <c r="CA18" s="162">
        <f>IF(BN18+'Переменные'!$C$27&gt;100%,100%,BN18+'Переменные'!$C$27)</f>
        <v>0.7</v>
      </c>
      <c r="CB18" s="162">
        <f>IF(BO18+'Переменные'!$C$27&gt;100%,100%,BO18+'Переменные'!$C$27)</f>
        <v>0.85</v>
      </c>
      <c r="CC18" s="161">
        <f t="shared" ref="CC18:CC20" si="33">AVERAGE(BQ18:CB18)</f>
        <v>0.7808333333</v>
      </c>
      <c r="CD18" s="162">
        <f>IF(BQ18+'Переменные'!$C$27&gt;100%,100%,BQ18+'Переменные'!$C$27)</f>
        <v>0.75</v>
      </c>
      <c r="CE18" s="162">
        <f>IF(BR18+'Переменные'!$C$27&gt;100%,100%,BR18+'Переменные'!$C$27)</f>
        <v>0.7</v>
      </c>
      <c r="CF18" s="162">
        <f>IF(BS18+'Переменные'!$C$27&gt;100%,100%,BS18+'Переменные'!$C$27)</f>
        <v>0.6</v>
      </c>
      <c r="CG18" s="162">
        <f>IF(BT18+'Переменные'!$C$27&gt;100%,100%,BT18+'Переменные'!$C$27)</f>
        <v>0.6</v>
      </c>
      <c r="CH18" s="162">
        <f>IF(BU18+'Переменные'!$C$27&gt;100%,100%,BU18+'Переменные'!$C$27)</f>
        <v>0.75</v>
      </c>
      <c r="CI18" s="162">
        <f>IF(BV18+'Переменные'!$C$27&gt;100%,100%,BV18+'Переменные'!$C$27)</f>
        <v>1</v>
      </c>
      <c r="CJ18" s="162">
        <f>IF(BW18+'Переменные'!$C$27&gt;100%,100%,BW18+'Переменные'!$C$27)</f>
        <v>1</v>
      </c>
      <c r="CK18" s="162">
        <f>IF(BX18+'Переменные'!$C$27&gt;100%,100%,BX18+'Переменные'!$C$27)</f>
        <v>1</v>
      </c>
      <c r="CL18" s="162">
        <f>IF(BY18+'Переменные'!$C$27&gt;100%,100%,BY18+'Переменные'!$C$27)</f>
        <v>0.93</v>
      </c>
      <c r="CM18" s="162">
        <f>IF(BZ18+'Переменные'!$C$27&gt;100%,100%,BZ18+'Переменные'!$C$27)</f>
        <v>0.73</v>
      </c>
      <c r="CN18" s="162">
        <f>IF(CA18+'Переменные'!$C$27&gt;100%,100%,CA18+'Переменные'!$C$27)</f>
        <v>0.73</v>
      </c>
      <c r="CO18" s="162">
        <f>IF(CB18+'Переменные'!$C$27&gt;100%,100%,CB18+'Переменные'!$C$27)</f>
        <v>0.88</v>
      </c>
      <c r="CP18" s="161">
        <f t="shared" ref="CP18:CP20" si="34">AVERAGE(CD18:CO18)</f>
        <v>0.8058333333</v>
      </c>
      <c r="CQ18" s="159"/>
      <c r="CR18" s="159"/>
      <c r="CS18" s="159"/>
      <c r="CT18" s="159"/>
    </row>
    <row r="19">
      <c r="A19" s="109"/>
      <c r="B19" s="110" t="s">
        <v>208</v>
      </c>
      <c r="C19" s="125"/>
      <c r="D19" s="102">
        <f>'Переменные'!$C$13</f>
        <v>12000</v>
      </c>
      <c r="E19" s="102">
        <f>'Переменные'!$C$13</f>
        <v>12000</v>
      </c>
      <c r="F19" s="102">
        <f>'Переменные'!$C$13</f>
        <v>12000</v>
      </c>
      <c r="G19" s="102">
        <f>'Переменные'!$C$13</f>
        <v>12000</v>
      </c>
      <c r="H19" s="102">
        <f>'Переменные'!$C$13</f>
        <v>12000</v>
      </c>
      <c r="I19" s="102">
        <f>'Переменные'!$C$13</f>
        <v>12000</v>
      </c>
      <c r="J19" s="102">
        <f>'Переменные'!$C$13</f>
        <v>12000</v>
      </c>
      <c r="K19" s="102">
        <f>'Переменные'!$C$13</f>
        <v>12000</v>
      </c>
      <c r="L19" s="102">
        <f>'Переменные'!$C$13</f>
        <v>12000</v>
      </c>
      <c r="M19" s="102">
        <f>'Переменные'!$C$13</f>
        <v>12000</v>
      </c>
      <c r="N19" s="102">
        <f>'Переменные'!$C$13</f>
        <v>12000</v>
      </c>
      <c r="O19" s="102">
        <f>'Переменные'!$C$13</f>
        <v>12000</v>
      </c>
      <c r="P19" s="138">
        <f t="shared" ref="P19:P20" si="35">AVERAGE(D19:O19)</f>
        <v>12000</v>
      </c>
      <c r="Q19" s="102">
        <f>'Переменные'!$C$13</f>
        <v>12000</v>
      </c>
      <c r="R19" s="102">
        <f>'Переменные'!$C$13</f>
        <v>12000</v>
      </c>
      <c r="S19" s="102">
        <f>'Переменные'!$C$13</f>
        <v>12000</v>
      </c>
      <c r="T19" s="102">
        <f>'Переменные'!$C$13</f>
        <v>12000</v>
      </c>
      <c r="U19" s="102">
        <f>'Переменные'!$C$13</f>
        <v>12000</v>
      </c>
      <c r="V19" s="102">
        <f>'Переменные'!$C$13</f>
        <v>12000</v>
      </c>
      <c r="W19" s="102">
        <f>J19*(100%+'Переменные'!$C$28)</f>
        <v>12360</v>
      </c>
      <c r="X19" s="102">
        <f>K19*(100%+'Переменные'!$C$28)</f>
        <v>12360</v>
      </c>
      <c r="Y19" s="102">
        <f>L19*(100%+'Переменные'!$C$28)</f>
        <v>12360</v>
      </c>
      <c r="Z19" s="102">
        <f>M19*(100%+'Переменные'!$C$28)</f>
        <v>12360</v>
      </c>
      <c r="AA19" s="102">
        <f>N19*(100%+'Переменные'!$C$28)</f>
        <v>12360</v>
      </c>
      <c r="AB19" s="102">
        <f>O19*(100%+'Переменные'!$C$28)</f>
        <v>12360</v>
      </c>
      <c r="AC19" s="138">
        <f t="shared" si="29"/>
        <v>12180</v>
      </c>
      <c r="AD19" s="102">
        <f>Q19*(100%+'Переменные'!$C$28)</f>
        <v>12360</v>
      </c>
      <c r="AE19" s="102">
        <f>R19*(100%+'Переменные'!$C$28)</f>
        <v>12360</v>
      </c>
      <c r="AF19" s="102">
        <f>S19*(100%+'Переменные'!$C$28)</f>
        <v>12360</v>
      </c>
      <c r="AG19" s="102">
        <f>T19*(100%+'Переменные'!$C$28)</f>
        <v>12360</v>
      </c>
      <c r="AH19" s="102">
        <f>U19*(100%+'Переменные'!$C$28)</f>
        <v>12360</v>
      </c>
      <c r="AI19" s="102">
        <f>V19*(100%+'Переменные'!$C$28)</f>
        <v>12360</v>
      </c>
      <c r="AJ19" s="102">
        <f>W19*(100%+'Переменные'!$C$28)</f>
        <v>12730.8</v>
      </c>
      <c r="AK19" s="102">
        <f>X19*(100%+'Переменные'!$C$28)</f>
        <v>12730.8</v>
      </c>
      <c r="AL19" s="102">
        <f>Y19*(100%+'Переменные'!$C$28)</f>
        <v>12730.8</v>
      </c>
      <c r="AM19" s="102">
        <f>Z19*(100%+'Переменные'!$C$28)</f>
        <v>12730.8</v>
      </c>
      <c r="AN19" s="102">
        <f>AA19*(100%+'Переменные'!$C$28)</f>
        <v>12730.8</v>
      </c>
      <c r="AO19" s="102">
        <f>AB19*(100%+'Переменные'!$C$28)</f>
        <v>12730.8</v>
      </c>
      <c r="AP19" s="138">
        <f t="shared" si="30"/>
        <v>12545.4</v>
      </c>
      <c r="AQ19" s="102">
        <f>AD19*(100%+'Переменные'!$C$28)</f>
        <v>12730.8</v>
      </c>
      <c r="AR19" s="102">
        <f>AE19*(100%+'Переменные'!$C$28)</f>
        <v>12730.8</v>
      </c>
      <c r="AS19" s="102">
        <f>AF19*(100%+'Переменные'!$C$28)</f>
        <v>12730.8</v>
      </c>
      <c r="AT19" s="102">
        <f>AG19*(100%+'Переменные'!$C$28)</f>
        <v>12730.8</v>
      </c>
      <c r="AU19" s="102">
        <f>AH19*(100%+'Переменные'!$C$28)</f>
        <v>12730.8</v>
      </c>
      <c r="AV19" s="102">
        <f>AI19*(100%+'Переменные'!$C$28)</f>
        <v>12730.8</v>
      </c>
      <c r="AW19" s="102">
        <f>AJ19*(100%+'Переменные'!$C$28)</f>
        <v>13112.724</v>
      </c>
      <c r="AX19" s="102">
        <f>AK19*(100%+'Переменные'!$C$28)</f>
        <v>13112.724</v>
      </c>
      <c r="AY19" s="102">
        <f>AL19*(100%+'Переменные'!$C$28)</f>
        <v>13112.724</v>
      </c>
      <c r="AZ19" s="102">
        <f>AM19*(100%+'Переменные'!$C$28)</f>
        <v>13112.724</v>
      </c>
      <c r="BA19" s="102">
        <f>AN19*(100%+'Переменные'!$C$28)</f>
        <v>13112.724</v>
      </c>
      <c r="BB19" s="102">
        <f>AO19*(100%+'Переменные'!$C$28)</f>
        <v>13112.724</v>
      </c>
      <c r="BC19" s="138">
        <f t="shared" si="31"/>
        <v>12921.762</v>
      </c>
      <c r="BD19" s="102">
        <f>AQ19*(100%+'Переменные'!$C$28)</f>
        <v>13112.724</v>
      </c>
      <c r="BE19" s="102">
        <f>AR19*(100%+'Переменные'!$C$28)</f>
        <v>13112.724</v>
      </c>
      <c r="BF19" s="102">
        <f>AS19*(100%+'Переменные'!$C$28)</f>
        <v>13112.724</v>
      </c>
      <c r="BG19" s="102">
        <f>AT19*(100%+'Переменные'!$C$28)</f>
        <v>13112.724</v>
      </c>
      <c r="BH19" s="102">
        <f>AU19*(100%+'Переменные'!$C$28)</f>
        <v>13112.724</v>
      </c>
      <c r="BI19" s="102">
        <f>AV19*(100%+'Переменные'!$C$28)</f>
        <v>13112.724</v>
      </c>
      <c r="BJ19" s="102">
        <f>AW19*(100%+'Переменные'!$C$28)</f>
        <v>13506.10572</v>
      </c>
      <c r="BK19" s="102">
        <f>AX19*(100%+'Переменные'!$C$28)</f>
        <v>13506.10572</v>
      </c>
      <c r="BL19" s="102">
        <f>AY19*(100%+'Переменные'!$C$28)</f>
        <v>13506.10572</v>
      </c>
      <c r="BM19" s="102">
        <f>AZ19*(100%+'Переменные'!$C$28)</f>
        <v>13506.10572</v>
      </c>
      <c r="BN19" s="102">
        <f>BA19*(100%+'Переменные'!$C$28)</f>
        <v>13506.10572</v>
      </c>
      <c r="BO19" s="102">
        <f>BB19*(100%+'Переменные'!$C$28)</f>
        <v>13506.10572</v>
      </c>
      <c r="BP19" s="138">
        <f t="shared" si="32"/>
        <v>13309.41486</v>
      </c>
      <c r="BQ19" s="102">
        <f>BD19*(100%+'Переменные'!$C$28)</f>
        <v>13506.10572</v>
      </c>
      <c r="BR19" s="102">
        <f>BE19*(100%+'Переменные'!$C$28)</f>
        <v>13506.10572</v>
      </c>
      <c r="BS19" s="102">
        <f>BF19*(100%+'Переменные'!$C$28)</f>
        <v>13506.10572</v>
      </c>
      <c r="BT19" s="102">
        <f>BG19*(100%+'Переменные'!$C$28)</f>
        <v>13506.10572</v>
      </c>
      <c r="BU19" s="102">
        <f>BH19*(100%+'Переменные'!$C$28)</f>
        <v>13506.10572</v>
      </c>
      <c r="BV19" s="102">
        <f>BI19*(100%+'Переменные'!$C$28)</f>
        <v>13506.10572</v>
      </c>
      <c r="BW19" s="102">
        <f>BJ19*(100%+'Переменные'!$C$28)</f>
        <v>13911.28889</v>
      </c>
      <c r="BX19" s="102">
        <f>BK19*(100%+'Переменные'!$C$28)</f>
        <v>13911.28889</v>
      </c>
      <c r="BY19" s="102">
        <f>BL19*(100%+'Переменные'!$C$28)</f>
        <v>13911.28889</v>
      </c>
      <c r="BZ19" s="102">
        <f>BM19*(100%+'Переменные'!$C$28)</f>
        <v>13911.28889</v>
      </c>
      <c r="CA19" s="102">
        <f>BN19*(100%+'Переменные'!$C$28)</f>
        <v>13911.28889</v>
      </c>
      <c r="CB19" s="102">
        <f>BO19*(100%+'Переменные'!$C$28)</f>
        <v>13911.28889</v>
      </c>
      <c r="CC19" s="138">
        <f t="shared" si="33"/>
        <v>13708.69731</v>
      </c>
      <c r="CD19" s="102">
        <f>BQ19*(100%+'Переменные'!$C$28)</f>
        <v>13911.28889</v>
      </c>
      <c r="CE19" s="102">
        <f>BR19*(100%+'Переменные'!$C$28)</f>
        <v>13911.28889</v>
      </c>
      <c r="CF19" s="102">
        <f>BS19*(100%+'Переменные'!$C$28)</f>
        <v>13911.28889</v>
      </c>
      <c r="CG19" s="102">
        <f>BT19*(100%+'Переменные'!$C$28)</f>
        <v>13911.28889</v>
      </c>
      <c r="CH19" s="102">
        <f>BU19*(100%+'Переменные'!$C$28)</f>
        <v>13911.28889</v>
      </c>
      <c r="CI19" s="102">
        <f>BV19*(100%+'Переменные'!$C$28)</f>
        <v>13911.28889</v>
      </c>
      <c r="CJ19" s="102">
        <f>BW19*(100%+'Переменные'!$C$28)</f>
        <v>14328.62756</v>
      </c>
      <c r="CK19" s="102">
        <f>BX19*(100%+'Переменные'!$C$28)</f>
        <v>14328.62756</v>
      </c>
      <c r="CL19" s="102">
        <f>BY19*(100%+'Переменные'!$C$28)</f>
        <v>14328.62756</v>
      </c>
      <c r="CM19" s="102">
        <f>BZ19*(100%+'Переменные'!$C$28)</f>
        <v>14328.62756</v>
      </c>
      <c r="CN19" s="102">
        <f>CA19*(100%+'Переменные'!$C$28)</f>
        <v>14328.62756</v>
      </c>
      <c r="CO19" s="102">
        <f>CB19*(100%+'Переменные'!$C$28)</f>
        <v>14328.62756</v>
      </c>
      <c r="CP19" s="138">
        <f t="shared" si="34"/>
        <v>14119.95822</v>
      </c>
      <c r="CQ19" s="139"/>
      <c r="CR19" s="139"/>
      <c r="CS19" s="139"/>
      <c r="CT19" s="139"/>
    </row>
    <row r="20">
      <c r="A20" s="100"/>
      <c r="B20" s="101" t="s">
        <v>209</v>
      </c>
      <c r="C20" s="125"/>
      <c r="D20" s="96">
        <f>'Переменные'!$C$10</f>
        <v>5</v>
      </c>
      <c r="E20" s="96">
        <f>'Переменные'!$C$10</f>
        <v>5</v>
      </c>
      <c r="F20" s="96">
        <f>'Переменные'!$C$10</f>
        <v>5</v>
      </c>
      <c r="G20" s="96">
        <f>'Переменные'!$C$10</f>
        <v>5</v>
      </c>
      <c r="H20" s="96">
        <f>'Переменные'!$C$10</f>
        <v>5</v>
      </c>
      <c r="I20" s="96">
        <f>'Переменные'!$C$10</f>
        <v>5</v>
      </c>
      <c r="J20" s="96">
        <f>'Переменные'!$C$10</f>
        <v>5</v>
      </c>
      <c r="K20" s="96">
        <f>'Переменные'!$C$10</f>
        <v>5</v>
      </c>
      <c r="L20" s="96">
        <f>'Переменные'!$C$10</f>
        <v>5</v>
      </c>
      <c r="M20" s="96">
        <f>'Переменные'!$C$10</f>
        <v>5</v>
      </c>
      <c r="N20" s="96">
        <f>'Переменные'!$C$10</f>
        <v>5</v>
      </c>
      <c r="O20" s="96">
        <f>'Переменные'!$C$10</f>
        <v>5</v>
      </c>
      <c r="P20" s="138">
        <f t="shared" si="35"/>
        <v>5</v>
      </c>
      <c r="Q20" s="96">
        <f>'Переменные'!$C$10</f>
        <v>5</v>
      </c>
      <c r="R20" s="96">
        <f>'Переменные'!$C$10</f>
        <v>5</v>
      </c>
      <c r="S20" s="96">
        <f>'Переменные'!$C$10</f>
        <v>5</v>
      </c>
      <c r="T20" s="96">
        <f>'Переменные'!$C$10</f>
        <v>5</v>
      </c>
      <c r="U20" s="96">
        <f>'Переменные'!$C$10</f>
        <v>5</v>
      </c>
      <c r="V20" s="96">
        <f>'Переменные'!$C$10</f>
        <v>5</v>
      </c>
      <c r="W20" s="96">
        <f>'Переменные'!$C$10</f>
        <v>5</v>
      </c>
      <c r="X20" s="96">
        <f>'Переменные'!$C$10</f>
        <v>5</v>
      </c>
      <c r="Y20" s="96">
        <f>'Переменные'!$C$10</f>
        <v>5</v>
      </c>
      <c r="Z20" s="96">
        <f>'Переменные'!$C$10</f>
        <v>5</v>
      </c>
      <c r="AA20" s="96">
        <f>'Переменные'!$C$10</f>
        <v>5</v>
      </c>
      <c r="AB20" s="96">
        <f>'Переменные'!$C$10</f>
        <v>5</v>
      </c>
      <c r="AC20" s="138">
        <f t="shared" si="29"/>
        <v>5</v>
      </c>
      <c r="AD20" s="96">
        <f>'Переменные'!$C$10</f>
        <v>5</v>
      </c>
      <c r="AE20" s="96">
        <f>'Переменные'!$C$10</f>
        <v>5</v>
      </c>
      <c r="AF20" s="96">
        <f>'Переменные'!$C$10</f>
        <v>5</v>
      </c>
      <c r="AG20" s="96">
        <f>'Переменные'!$C$10</f>
        <v>5</v>
      </c>
      <c r="AH20" s="96">
        <f>'Переменные'!$C$10</f>
        <v>5</v>
      </c>
      <c r="AI20" s="96">
        <f>'Переменные'!$C$10</f>
        <v>5</v>
      </c>
      <c r="AJ20" s="96">
        <f>'Переменные'!$C$10</f>
        <v>5</v>
      </c>
      <c r="AK20" s="96">
        <f>'Переменные'!$C$10</f>
        <v>5</v>
      </c>
      <c r="AL20" s="96">
        <f>'Переменные'!$C$10</f>
        <v>5</v>
      </c>
      <c r="AM20" s="96">
        <f>'Переменные'!$C$10</f>
        <v>5</v>
      </c>
      <c r="AN20" s="96">
        <f>'Переменные'!$C$10</f>
        <v>5</v>
      </c>
      <c r="AO20" s="96">
        <f>'Переменные'!$C$10</f>
        <v>5</v>
      </c>
      <c r="AP20" s="138">
        <f t="shared" si="30"/>
        <v>5</v>
      </c>
      <c r="AQ20" s="96">
        <f>'Переменные'!$C$10</f>
        <v>5</v>
      </c>
      <c r="AR20" s="96">
        <f>'Переменные'!$C$10</f>
        <v>5</v>
      </c>
      <c r="AS20" s="96">
        <f>'Переменные'!$C$10</f>
        <v>5</v>
      </c>
      <c r="AT20" s="96">
        <f>'Переменные'!$C$10</f>
        <v>5</v>
      </c>
      <c r="AU20" s="96">
        <f>'Переменные'!$C$10</f>
        <v>5</v>
      </c>
      <c r="AV20" s="96">
        <f>'Переменные'!$C$10</f>
        <v>5</v>
      </c>
      <c r="AW20" s="96">
        <f>'Переменные'!$C$10</f>
        <v>5</v>
      </c>
      <c r="AX20" s="96">
        <f>'Переменные'!$C$10</f>
        <v>5</v>
      </c>
      <c r="AY20" s="96">
        <f>'Переменные'!$C$10</f>
        <v>5</v>
      </c>
      <c r="AZ20" s="96">
        <f>'Переменные'!$C$10</f>
        <v>5</v>
      </c>
      <c r="BA20" s="96">
        <f>'Переменные'!$C$10</f>
        <v>5</v>
      </c>
      <c r="BB20" s="96">
        <f>'Переменные'!$C$10</f>
        <v>5</v>
      </c>
      <c r="BC20" s="138">
        <f t="shared" si="31"/>
        <v>5</v>
      </c>
      <c r="BD20" s="96">
        <f>'Переменные'!$C$10</f>
        <v>5</v>
      </c>
      <c r="BE20" s="96">
        <f>'Переменные'!$C$10</f>
        <v>5</v>
      </c>
      <c r="BF20" s="96">
        <f>'Переменные'!$C$10</f>
        <v>5</v>
      </c>
      <c r="BG20" s="96">
        <f>'Переменные'!$C$10</f>
        <v>5</v>
      </c>
      <c r="BH20" s="96">
        <f>'Переменные'!$C$10</f>
        <v>5</v>
      </c>
      <c r="BI20" s="96">
        <f>'Переменные'!$C$10</f>
        <v>5</v>
      </c>
      <c r="BJ20" s="96">
        <f>'Переменные'!$C$10</f>
        <v>5</v>
      </c>
      <c r="BK20" s="96">
        <f>'Переменные'!$C$10</f>
        <v>5</v>
      </c>
      <c r="BL20" s="96">
        <f>'Переменные'!$C$10</f>
        <v>5</v>
      </c>
      <c r="BM20" s="96">
        <f>'Переменные'!$C$10</f>
        <v>5</v>
      </c>
      <c r="BN20" s="96">
        <f>'Переменные'!$C$10</f>
        <v>5</v>
      </c>
      <c r="BO20" s="96">
        <f>'Переменные'!$C$10</f>
        <v>5</v>
      </c>
      <c r="BP20" s="138">
        <f t="shared" si="32"/>
        <v>5</v>
      </c>
      <c r="BQ20" s="96">
        <f>'Переменные'!$C$10</f>
        <v>5</v>
      </c>
      <c r="BR20" s="96">
        <f>'Переменные'!$C$10</f>
        <v>5</v>
      </c>
      <c r="BS20" s="96">
        <f>'Переменные'!$C$10</f>
        <v>5</v>
      </c>
      <c r="BT20" s="96">
        <f>'Переменные'!$C$10</f>
        <v>5</v>
      </c>
      <c r="BU20" s="96">
        <f>'Переменные'!$C$10</f>
        <v>5</v>
      </c>
      <c r="BV20" s="96">
        <f>'Переменные'!$C$10</f>
        <v>5</v>
      </c>
      <c r="BW20" s="96">
        <f>'Переменные'!$C$10</f>
        <v>5</v>
      </c>
      <c r="BX20" s="96">
        <f>'Переменные'!$C$10</f>
        <v>5</v>
      </c>
      <c r="BY20" s="96">
        <f>'Переменные'!$C$10</f>
        <v>5</v>
      </c>
      <c r="BZ20" s="96">
        <f>'Переменные'!$C$10</f>
        <v>5</v>
      </c>
      <c r="CA20" s="96">
        <f>'Переменные'!$C$10</f>
        <v>5</v>
      </c>
      <c r="CB20" s="96">
        <f>'Переменные'!$C$10</f>
        <v>5</v>
      </c>
      <c r="CC20" s="138">
        <f t="shared" si="33"/>
        <v>5</v>
      </c>
      <c r="CD20" s="96">
        <f>'Переменные'!$C$10</f>
        <v>5</v>
      </c>
      <c r="CE20" s="96">
        <f>'Переменные'!$C$10</f>
        <v>5</v>
      </c>
      <c r="CF20" s="96">
        <f>'Переменные'!$C$10</f>
        <v>5</v>
      </c>
      <c r="CG20" s="96">
        <f>'Переменные'!$C$10</f>
        <v>5</v>
      </c>
      <c r="CH20" s="96">
        <f>'Переменные'!$C$10</f>
        <v>5</v>
      </c>
      <c r="CI20" s="96">
        <f>'Переменные'!$C$10</f>
        <v>5</v>
      </c>
      <c r="CJ20" s="96">
        <f>'Переменные'!$C$10</f>
        <v>5</v>
      </c>
      <c r="CK20" s="96">
        <f>'Переменные'!$C$10</f>
        <v>5</v>
      </c>
      <c r="CL20" s="96">
        <f>'Переменные'!$C$10</f>
        <v>5</v>
      </c>
      <c r="CM20" s="96">
        <f>'Переменные'!$C$10</f>
        <v>5</v>
      </c>
      <c r="CN20" s="96">
        <f>'Переменные'!$C$10</f>
        <v>5</v>
      </c>
      <c r="CO20" s="96">
        <f>'Переменные'!$C$10</f>
        <v>5</v>
      </c>
      <c r="CP20" s="138">
        <f t="shared" si="34"/>
        <v>5</v>
      </c>
      <c r="CQ20" s="139"/>
      <c r="CR20" s="139"/>
      <c r="CS20" s="139"/>
      <c r="CT20" s="139"/>
    </row>
    <row r="21">
      <c r="A21" s="100"/>
      <c r="B21" s="101" t="s">
        <v>210</v>
      </c>
      <c r="C21" s="84"/>
      <c r="D21" s="96">
        <f t="shared" ref="D21:O21" si="36">D10*D18*D20</f>
        <v>0</v>
      </c>
      <c r="E21" s="96">
        <f t="shared" si="36"/>
        <v>0</v>
      </c>
      <c r="F21" s="96">
        <f t="shared" si="36"/>
        <v>0</v>
      </c>
      <c r="G21" s="96">
        <f t="shared" si="36"/>
        <v>0</v>
      </c>
      <c r="H21" s="96">
        <f t="shared" si="36"/>
        <v>0</v>
      </c>
      <c r="I21" s="96">
        <f t="shared" si="36"/>
        <v>0</v>
      </c>
      <c r="J21" s="96">
        <f t="shared" si="36"/>
        <v>139.5</v>
      </c>
      <c r="K21" s="96">
        <f t="shared" si="36"/>
        <v>131.75</v>
      </c>
      <c r="L21" s="96">
        <f t="shared" si="36"/>
        <v>112.5</v>
      </c>
      <c r="M21" s="96">
        <f t="shared" si="36"/>
        <v>85.25</v>
      </c>
      <c r="N21" s="96">
        <f t="shared" si="36"/>
        <v>82.5</v>
      </c>
      <c r="O21" s="96">
        <f t="shared" si="36"/>
        <v>108.5</v>
      </c>
      <c r="P21" s="138">
        <f t="shared" ref="P21:P22" si="44">SUM(D21:O21)</f>
        <v>660</v>
      </c>
      <c r="Q21" s="96">
        <f t="shared" ref="Q21:AB21" si="37">Q10*Q18*Q20</f>
        <v>93</v>
      </c>
      <c r="R21" s="96">
        <f t="shared" si="37"/>
        <v>77</v>
      </c>
      <c r="S21" s="96">
        <f t="shared" si="37"/>
        <v>69.75</v>
      </c>
      <c r="T21" s="96">
        <f t="shared" si="37"/>
        <v>67.5</v>
      </c>
      <c r="U21" s="96">
        <f t="shared" si="37"/>
        <v>93</v>
      </c>
      <c r="V21" s="96">
        <f t="shared" si="37"/>
        <v>127.5</v>
      </c>
      <c r="W21" s="96">
        <f t="shared" si="37"/>
        <v>144.15</v>
      </c>
      <c r="X21" s="96">
        <f t="shared" si="37"/>
        <v>136.4</v>
      </c>
      <c r="Y21" s="96">
        <f t="shared" si="37"/>
        <v>117</v>
      </c>
      <c r="Z21" s="96">
        <f t="shared" si="37"/>
        <v>89.9</v>
      </c>
      <c r="AA21" s="96">
        <f t="shared" si="37"/>
        <v>87</v>
      </c>
      <c r="AB21" s="96">
        <f t="shared" si="37"/>
        <v>113.15</v>
      </c>
      <c r="AC21" s="138">
        <f t="shared" ref="AC21:AC22" si="46">SUM(Q21:AB21)</f>
        <v>1215.35</v>
      </c>
      <c r="AD21" s="96">
        <f t="shared" ref="AD21:AO21" si="38">AD10*AD18*AD20</f>
        <v>97.65</v>
      </c>
      <c r="AE21" s="96">
        <f t="shared" si="38"/>
        <v>81.2</v>
      </c>
      <c r="AF21" s="96">
        <f t="shared" si="38"/>
        <v>74.4</v>
      </c>
      <c r="AG21" s="96">
        <f t="shared" si="38"/>
        <v>72</v>
      </c>
      <c r="AH21" s="96">
        <f t="shared" si="38"/>
        <v>97.65</v>
      </c>
      <c r="AI21" s="96">
        <f t="shared" si="38"/>
        <v>132</v>
      </c>
      <c r="AJ21" s="96">
        <f t="shared" si="38"/>
        <v>148.8</v>
      </c>
      <c r="AK21" s="96">
        <f t="shared" si="38"/>
        <v>141.05</v>
      </c>
      <c r="AL21" s="96">
        <f t="shared" si="38"/>
        <v>121.5</v>
      </c>
      <c r="AM21" s="96">
        <f t="shared" si="38"/>
        <v>94.55</v>
      </c>
      <c r="AN21" s="96">
        <f t="shared" si="38"/>
        <v>91.5</v>
      </c>
      <c r="AO21" s="96">
        <f t="shared" si="38"/>
        <v>117.8</v>
      </c>
      <c r="AP21" s="138">
        <f t="shared" ref="AP21:AP22" si="48">SUM(AD21:AO21)</f>
        <v>1270.1</v>
      </c>
      <c r="AQ21" s="96">
        <f t="shared" ref="AQ21:BB21" si="39">AQ10*AQ18*AQ20</f>
        <v>102.3</v>
      </c>
      <c r="AR21" s="96">
        <f t="shared" si="39"/>
        <v>85.4</v>
      </c>
      <c r="AS21" s="96">
        <f t="shared" si="39"/>
        <v>79.05</v>
      </c>
      <c r="AT21" s="96">
        <f t="shared" si="39"/>
        <v>76.5</v>
      </c>
      <c r="AU21" s="96">
        <f t="shared" si="39"/>
        <v>102.3</v>
      </c>
      <c r="AV21" s="96">
        <f t="shared" si="39"/>
        <v>136.5</v>
      </c>
      <c r="AW21" s="96">
        <f t="shared" si="39"/>
        <v>153.45</v>
      </c>
      <c r="AX21" s="96">
        <f t="shared" si="39"/>
        <v>145.7</v>
      </c>
      <c r="AY21" s="96">
        <f t="shared" si="39"/>
        <v>126</v>
      </c>
      <c r="AZ21" s="96">
        <f t="shared" si="39"/>
        <v>99.2</v>
      </c>
      <c r="BA21" s="96">
        <f t="shared" si="39"/>
        <v>96</v>
      </c>
      <c r="BB21" s="96">
        <f t="shared" si="39"/>
        <v>122.45</v>
      </c>
      <c r="BC21" s="138">
        <f t="shared" ref="BC21:BC22" si="50">SUM(AQ21:BB21)</f>
        <v>1324.85</v>
      </c>
      <c r="BD21" s="96">
        <f t="shared" ref="BD21:BO21" si="40">BD10*BD18*BD20</f>
        <v>106.95</v>
      </c>
      <c r="BE21" s="96">
        <f t="shared" si="40"/>
        <v>89.6</v>
      </c>
      <c r="BF21" s="96">
        <f t="shared" si="40"/>
        <v>83.7</v>
      </c>
      <c r="BG21" s="96">
        <f t="shared" si="40"/>
        <v>81</v>
      </c>
      <c r="BH21" s="96">
        <f t="shared" si="40"/>
        <v>106.95</v>
      </c>
      <c r="BI21" s="96">
        <f t="shared" si="40"/>
        <v>141</v>
      </c>
      <c r="BJ21" s="96">
        <f t="shared" si="40"/>
        <v>155</v>
      </c>
      <c r="BK21" s="96">
        <f t="shared" si="40"/>
        <v>150.35</v>
      </c>
      <c r="BL21" s="96">
        <f t="shared" si="40"/>
        <v>130.5</v>
      </c>
      <c r="BM21" s="96">
        <f t="shared" si="40"/>
        <v>103.85</v>
      </c>
      <c r="BN21" s="96">
        <f t="shared" si="40"/>
        <v>100.5</v>
      </c>
      <c r="BO21" s="96">
        <f t="shared" si="40"/>
        <v>127.1</v>
      </c>
      <c r="BP21" s="138">
        <f t="shared" ref="BP21:BP22" si="52">SUM(BD21:BO21)</f>
        <v>1376.5</v>
      </c>
      <c r="BQ21" s="96">
        <f t="shared" ref="BQ21:CB21" si="41">BQ10*BQ18*BQ20</f>
        <v>111.6</v>
      </c>
      <c r="BR21" s="96">
        <f t="shared" si="41"/>
        <v>93.8</v>
      </c>
      <c r="BS21" s="96">
        <f t="shared" si="41"/>
        <v>88.35</v>
      </c>
      <c r="BT21" s="96">
        <f t="shared" si="41"/>
        <v>85.5</v>
      </c>
      <c r="BU21" s="96">
        <f t="shared" si="41"/>
        <v>111.6</v>
      </c>
      <c r="BV21" s="96">
        <f t="shared" si="41"/>
        <v>145.5</v>
      </c>
      <c r="BW21" s="96">
        <f t="shared" si="41"/>
        <v>155</v>
      </c>
      <c r="BX21" s="96">
        <f t="shared" si="41"/>
        <v>155</v>
      </c>
      <c r="BY21" s="96">
        <f t="shared" si="41"/>
        <v>135</v>
      </c>
      <c r="BZ21" s="96">
        <f t="shared" si="41"/>
        <v>108.5</v>
      </c>
      <c r="CA21" s="96">
        <f t="shared" si="41"/>
        <v>105</v>
      </c>
      <c r="CB21" s="96">
        <f t="shared" si="41"/>
        <v>131.75</v>
      </c>
      <c r="CC21" s="138">
        <f t="shared" ref="CC21:CC22" si="54">SUM(BQ21:CB21)</f>
        <v>1426.6</v>
      </c>
      <c r="CD21" s="96">
        <f t="shared" ref="CD21:CO21" si="42">CD10*CD18*CD20</f>
        <v>116.25</v>
      </c>
      <c r="CE21" s="96">
        <f t="shared" si="42"/>
        <v>98</v>
      </c>
      <c r="CF21" s="96">
        <f t="shared" si="42"/>
        <v>93</v>
      </c>
      <c r="CG21" s="96">
        <f t="shared" si="42"/>
        <v>90</v>
      </c>
      <c r="CH21" s="96">
        <f t="shared" si="42"/>
        <v>116.25</v>
      </c>
      <c r="CI21" s="96">
        <f t="shared" si="42"/>
        <v>150</v>
      </c>
      <c r="CJ21" s="96">
        <f t="shared" si="42"/>
        <v>155</v>
      </c>
      <c r="CK21" s="96">
        <f t="shared" si="42"/>
        <v>155</v>
      </c>
      <c r="CL21" s="96">
        <f t="shared" si="42"/>
        <v>139.5</v>
      </c>
      <c r="CM21" s="96">
        <f t="shared" si="42"/>
        <v>113.15</v>
      </c>
      <c r="CN21" s="96">
        <f t="shared" si="42"/>
        <v>109.5</v>
      </c>
      <c r="CO21" s="96">
        <f t="shared" si="42"/>
        <v>136.4</v>
      </c>
      <c r="CP21" s="138">
        <f t="shared" ref="CP21:CP22" si="56">SUM(CD21:CO21)</f>
        <v>1472.05</v>
      </c>
      <c r="CQ21" s="139"/>
      <c r="CR21" s="139"/>
      <c r="CS21" s="139"/>
      <c r="CT21" s="139"/>
    </row>
    <row r="22">
      <c r="A22" s="100"/>
      <c r="B22" s="101" t="s">
        <v>211</v>
      </c>
      <c r="C22" s="84"/>
      <c r="D22" s="96">
        <f t="shared" ref="D22:O22" si="43">D10*D18*D19*D20</f>
        <v>0</v>
      </c>
      <c r="E22" s="96">
        <f t="shared" si="43"/>
        <v>0</v>
      </c>
      <c r="F22" s="96">
        <f t="shared" si="43"/>
        <v>0</v>
      </c>
      <c r="G22" s="96">
        <f t="shared" si="43"/>
        <v>0</v>
      </c>
      <c r="H22" s="96">
        <f t="shared" si="43"/>
        <v>0</v>
      </c>
      <c r="I22" s="96">
        <f t="shared" si="43"/>
        <v>0</v>
      </c>
      <c r="J22" s="96">
        <f t="shared" si="43"/>
        <v>1674000</v>
      </c>
      <c r="K22" s="96">
        <f t="shared" si="43"/>
        <v>1581000</v>
      </c>
      <c r="L22" s="96">
        <f t="shared" si="43"/>
        <v>1350000</v>
      </c>
      <c r="M22" s="96">
        <f t="shared" si="43"/>
        <v>1023000</v>
      </c>
      <c r="N22" s="96">
        <f t="shared" si="43"/>
        <v>990000</v>
      </c>
      <c r="O22" s="96">
        <f t="shared" si="43"/>
        <v>1302000</v>
      </c>
      <c r="P22" s="138">
        <f t="shared" si="44"/>
        <v>7920000</v>
      </c>
      <c r="Q22" s="96">
        <f t="shared" ref="Q22:AB22" si="45">Q10*Q18*Q19*Q20</f>
        <v>1116000</v>
      </c>
      <c r="R22" s="96">
        <f t="shared" si="45"/>
        <v>924000</v>
      </c>
      <c r="S22" s="96">
        <f t="shared" si="45"/>
        <v>837000</v>
      </c>
      <c r="T22" s="96">
        <f t="shared" si="45"/>
        <v>810000</v>
      </c>
      <c r="U22" s="96">
        <f t="shared" si="45"/>
        <v>1116000</v>
      </c>
      <c r="V22" s="96">
        <f t="shared" si="45"/>
        <v>1530000</v>
      </c>
      <c r="W22" s="96">
        <f t="shared" si="45"/>
        <v>1781694</v>
      </c>
      <c r="X22" s="96">
        <f t="shared" si="45"/>
        <v>1685904</v>
      </c>
      <c r="Y22" s="96">
        <f t="shared" si="45"/>
        <v>1446120</v>
      </c>
      <c r="Z22" s="96">
        <f t="shared" si="45"/>
        <v>1111164</v>
      </c>
      <c r="AA22" s="96">
        <f t="shared" si="45"/>
        <v>1075320</v>
      </c>
      <c r="AB22" s="96">
        <f t="shared" si="45"/>
        <v>1398534</v>
      </c>
      <c r="AC22" s="138">
        <f t="shared" si="46"/>
        <v>14831736</v>
      </c>
      <c r="AD22" s="96">
        <f t="shared" ref="AD22:AO22" si="47">AD10*AD18*AD19*AD20</f>
        <v>1206954</v>
      </c>
      <c r="AE22" s="96">
        <f t="shared" si="47"/>
        <v>1003632</v>
      </c>
      <c r="AF22" s="96">
        <f t="shared" si="47"/>
        <v>919584</v>
      </c>
      <c r="AG22" s="96">
        <f t="shared" si="47"/>
        <v>889920</v>
      </c>
      <c r="AH22" s="96">
        <f t="shared" si="47"/>
        <v>1206954</v>
      </c>
      <c r="AI22" s="96">
        <f t="shared" si="47"/>
        <v>1631520</v>
      </c>
      <c r="AJ22" s="96">
        <f t="shared" si="47"/>
        <v>1894343.04</v>
      </c>
      <c r="AK22" s="96">
        <f t="shared" si="47"/>
        <v>1795679.34</v>
      </c>
      <c r="AL22" s="96">
        <f t="shared" si="47"/>
        <v>1546792.2</v>
      </c>
      <c r="AM22" s="96">
        <f t="shared" si="47"/>
        <v>1203697.14</v>
      </c>
      <c r="AN22" s="96">
        <f t="shared" si="47"/>
        <v>1164868.2</v>
      </c>
      <c r="AO22" s="96">
        <f t="shared" si="47"/>
        <v>1499688.24</v>
      </c>
      <c r="AP22" s="138">
        <f t="shared" si="48"/>
        <v>15963632.16</v>
      </c>
      <c r="AQ22" s="96">
        <f t="shared" ref="AQ22:BB22" si="49">AQ10*AQ18*AQ19*AQ20</f>
        <v>1302360.84</v>
      </c>
      <c r="AR22" s="96">
        <f t="shared" si="49"/>
        <v>1087210.32</v>
      </c>
      <c r="AS22" s="96">
        <f t="shared" si="49"/>
        <v>1006369.74</v>
      </c>
      <c r="AT22" s="96">
        <f t="shared" si="49"/>
        <v>973906.2</v>
      </c>
      <c r="AU22" s="96">
        <f t="shared" si="49"/>
        <v>1302360.84</v>
      </c>
      <c r="AV22" s="96">
        <f t="shared" si="49"/>
        <v>1737754.2</v>
      </c>
      <c r="AW22" s="96">
        <f t="shared" si="49"/>
        <v>2012147.498</v>
      </c>
      <c r="AX22" s="96">
        <f t="shared" si="49"/>
        <v>1910523.887</v>
      </c>
      <c r="AY22" s="96">
        <f t="shared" si="49"/>
        <v>1652203.224</v>
      </c>
      <c r="AZ22" s="96">
        <f t="shared" si="49"/>
        <v>1300782.221</v>
      </c>
      <c r="BA22" s="96">
        <f t="shared" si="49"/>
        <v>1258821.504</v>
      </c>
      <c r="BB22" s="96">
        <f t="shared" si="49"/>
        <v>1605653.054</v>
      </c>
      <c r="BC22" s="138">
        <f t="shared" si="50"/>
        <v>17150093.53</v>
      </c>
      <c r="BD22" s="96">
        <f t="shared" ref="BD22:BO22" si="51">BD10*BD18*BD19*BD20</f>
        <v>1402405.832</v>
      </c>
      <c r="BE22" s="96">
        <f t="shared" si="51"/>
        <v>1174900.07</v>
      </c>
      <c r="BF22" s="96">
        <f t="shared" si="51"/>
        <v>1097534.999</v>
      </c>
      <c r="BG22" s="96">
        <f t="shared" si="51"/>
        <v>1062130.644</v>
      </c>
      <c r="BH22" s="96">
        <f t="shared" si="51"/>
        <v>1402405.832</v>
      </c>
      <c r="BI22" s="96">
        <f t="shared" si="51"/>
        <v>1848894.084</v>
      </c>
      <c r="BJ22" s="96">
        <f t="shared" si="51"/>
        <v>2093446.387</v>
      </c>
      <c r="BK22" s="96">
        <f t="shared" si="51"/>
        <v>2030642.995</v>
      </c>
      <c r="BL22" s="96">
        <f t="shared" si="51"/>
        <v>1762546.796</v>
      </c>
      <c r="BM22" s="96">
        <f t="shared" si="51"/>
        <v>1402609.079</v>
      </c>
      <c r="BN22" s="96">
        <f t="shared" si="51"/>
        <v>1357363.625</v>
      </c>
      <c r="BO22" s="96">
        <f t="shared" si="51"/>
        <v>1716626.037</v>
      </c>
      <c r="BP22" s="138">
        <f t="shared" si="52"/>
        <v>18351506.38</v>
      </c>
      <c r="BQ22" s="96">
        <f t="shared" ref="BQ22:CB22" si="53">BQ10*BQ18*BQ19*BQ20</f>
        <v>1507281.398</v>
      </c>
      <c r="BR22" s="96">
        <f t="shared" si="53"/>
        <v>1266872.717</v>
      </c>
      <c r="BS22" s="96">
        <f t="shared" si="53"/>
        <v>1193264.44</v>
      </c>
      <c r="BT22" s="96">
        <f t="shared" si="53"/>
        <v>1154772.039</v>
      </c>
      <c r="BU22" s="96">
        <f t="shared" si="53"/>
        <v>1507281.398</v>
      </c>
      <c r="BV22" s="96">
        <f t="shared" si="53"/>
        <v>1965138.382</v>
      </c>
      <c r="BW22" s="96">
        <f t="shared" si="53"/>
        <v>2156249.778</v>
      </c>
      <c r="BX22" s="96">
        <f t="shared" si="53"/>
        <v>2156249.778</v>
      </c>
      <c r="BY22" s="96">
        <f t="shared" si="53"/>
        <v>1878024</v>
      </c>
      <c r="BZ22" s="96">
        <f t="shared" si="53"/>
        <v>1509374.845</v>
      </c>
      <c r="CA22" s="96">
        <f t="shared" si="53"/>
        <v>1460685.334</v>
      </c>
      <c r="CB22" s="96">
        <f t="shared" si="53"/>
        <v>1832812.311</v>
      </c>
      <c r="CC22" s="138">
        <f t="shared" si="54"/>
        <v>19588006.42</v>
      </c>
      <c r="CD22" s="96">
        <f t="shared" ref="CD22:CO22" si="55">CD10*CD18*CD19*CD20</f>
        <v>1617187.334</v>
      </c>
      <c r="CE22" s="96">
        <f t="shared" si="55"/>
        <v>1363306.311</v>
      </c>
      <c r="CF22" s="96">
        <f t="shared" si="55"/>
        <v>1293749.867</v>
      </c>
      <c r="CG22" s="96">
        <f t="shared" si="55"/>
        <v>1252016</v>
      </c>
      <c r="CH22" s="96">
        <f t="shared" si="55"/>
        <v>1617187.334</v>
      </c>
      <c r="CI22" s="96">
        <f t="shared" si="55"/>
        <v>2086693.334</v>
      </c>
      <c r="CJ22" s="96">
        <f t="shared" si="55"/>
        <v>2220937.272</v>
      </c>
      <c r="CK22" s="96">
        <f t="shared" si="55"/>
        <v>2220937.272</v>
      </c>
      <c r="CL22" s="96">
        <f t="shared" si="55"/>
        <v>1998843.544</v>
      </c>
      <c r="CM22" s="96">
        <f t="shared" si="55"/>
        <v>1621284.208</v>
      </c>
      <c r="CN22" s="96">
        <f t="shared" si="55"/>
        <v>1568984.718</v>
      </c>
      <c r="CO22" s="96">
        <f t="shared" si="55"/>
        <v>1954424.799</v>
      </c>
      <c r="CP22" s="138">
        <f t="shared" si="56"/>
        <v>20815551.99</v>
      </c>
      <c r="CQ22" s="139"/>
      <c r="CR22" s="139"/>
      <c r="CS22" s="139"/>
      <c r="CT22" s="139"/>
    </row>
    <row r="2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63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63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63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63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63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63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63"/>
      <c r="CQ23" s="163"/>
      <c r="CR23" s="163"/>
      <c r="CS23" s="163"/>
      <c r="CT23" s="163"/>
    </row>
    <row r="24">
      <c r="A24" s="100"/>
      <c r="B24" s="101" t="s">
        <v>212</v>
      </c>
      <c r="C24" s="125"/>
      <c r="D24" s="160">
        <v>0.0</v>
      </c>
      <c r="E24" s="160">
        <v>0.0</v>
      </c>
      <c r="F24" s="160">
        <v>0.0</v>
      </c>
      <c r="G24" s="160">
        <v>0.0</v>
      </c>
      <c r="H24" s="160">
        <v>0.0</v>
      </c>
      <c r="I24" s="160">
        <v>0.0</v>
      </c>
      <c r="J24" s="160">
        <f>'Переменные'!C36</f>
        <v>0.9</v>
      </c>
      <c r="K24" s="160">
        <f>'Переменные'!C37</f>
        <v>0.85</v>
      </c>
      <c r="L24" s="160">
        <f>'Переменные'!C38</f>
        <v>0.75</v>
      </c>
      <c r="M24" s="160">
        <f>'Переменные'!C39</f>
        <v>0.55</v>
      </c>
      <c r="N24" s="160">
        <f>'Переменные'!C40</f>
        <v>0.55</v>
      </c>
      <c r="O24" s="160">
        <f>'Переменные'!C41</f>
        <v>0.7</v>
      </c>
      <c r="P24" s="161">
        <f>AVERAGE(J24:O24)</f>
        <v>0.7166666667</v>
      </c>
      <c r="Q24" s="160">
        <f>'Переменные'!C42</f>
        <v>0.6</v>
      </c>
      <c r="R24" s="160">
        <f>'Переменные'!C43</f>
        <v>0.55</v>
      </c>
      <c r="S24" s="160">
        <f>'Переменные'!C44</f>
        <v>0.45</v>
      </c>
      <c r="T24" s="160">
        <f>'Переменные'!C45</f>
        <v>0.45</v>
      </c>
      <c r="U24" s="160">
        <f>'Переменные'!C46</f>
        <v>0.6</v>
      </c>
      <c r="V24" s="160">
        <f>'Переменные'!C47</f>
        <v>0.85</v>
      </c>
      <c r="W24" s="162">
        <f>IF(J24+'Переменные'!$C$27&gt;100%,100%,J24+'Переменные'!$C$27)</f>
        <v>0.93</v>
      </c>
      <c r="X24" s="162">
        <f>IF(K24+'Переменные'!$C$27&gt;100%,100%,K24+'Переменные'!$C$27)</f>
        <v>0.88</v>
      </c>
      <c r="Y24" s="162">
        <f>IF(L24+'Переменные'!$C$27&gt;100%,100%,L24+'Переменные'!$C$27)</f>
        <v>0.78</v>
      </c>
      <c r="Z24" s="162">
        <f>IF(M24+'Переменные'!$C$27&gt;100%,100%,M24+'Переменные'!$C$27)</f>
        <v>0.58</v>
      </c>
      <c r="AA24" s="162">
        <f>IF(N24+'Переменные'!$C$27&gt;100%,100%,N24+'Переменные'!$C$27)</f>
        <v>0.58</v>
      </c>
      <c r="AB24" s="162">
        <f>IF(O24+'Переменные'!$C$27&gt;100%,100%,O24+'Переменные'!$C$27)</f>
        <v>0.73</v>
      </c>
      <c r="AC24" s="161">
        <f t="shared" ref="AC24:AC26" si="57">AVERAGE(Q24:AB24)</f>
        <v>0.665</v>
      </c>
      <c r="AD24" s="162">
        <f>IF(Q24+'Переменные'!$C$27&gt;100%,100%,Q24+'Переменные'!$C$27)</f>
        <v>0.63</v>
      </c>
      <c r="AE24" s="162">
        <f>IF(R24+'Переменные'!$C$27&gt;100%,100%,R24+'Переменные'!$C$27)</f>
        <v>0.58</v>
      </c>
      <c r="AF24" s="162">
        <f>IF(S24+'Переменные'!$C$27&gt;100%,100%,S24+'Переменные'!$C$27)</f>
        <v>0.48</v>
      </c>
      <c r="AG24" s="162">
        <f>IF(T24+'Переменные'!$C$27&gt;100%,100%,T24+'Переменные'!$C$27)</f>
        <v>0.48</v>
      </c>
      <c r="AH24" s="162">
        <f>IF(U24+'Переменные'!$C$27&gt;100%,100%,U24+'Переменные'!$C$27)</f>
        <v>0.63</v>
      </c>
      <c r="AI24" s="162">
        <f>IF(V24+'Переменные'!$C$27&gt;100%,100%,V24+'Переменные'!$C$27)</f>
        <v>0.88</v>
      </c>
      <c r="AJ24" s="162">
        <f>IF(W24+'Переменные'!$C$27&gt;100%,100%,W24+'Переменные'!$C$27)</f>
        <v>0.96</v>
      </c>
      <c r="AK24" s="162">
        <f>IF(X24+'Переменные'!$C$27&gt;100%,100%,X24+'Переменные'!$C$27)</f>
        <v>0.91</v>
      </c>
      <c r="AL24" s="162">
        <f>IF(Y24+'Переменные'!$C$27&gt;100%,100%,Y24+'Переменные'!$C$27)</f>
        <v>0.81</v>
      </c>
      <c r="AM24" s="162">
        <f>IF(Z24+'Переменные'!$C$27&gt;100%,100%,Z24+'Переменные'!$C$27)</f>
        <v>0.61</v>
      </c>
      <c r="AN24" s="162">
        <f>IF(AA24+'Переменные'!$C$27&gt;100%,100%,AA24+'Переменные'!$C$27)</f>
        <v>0.61</v>
      </c>
      <c r="AO24" s="162">
        <f>IF(AB24+'Переменные'!$C$27&gt;100%,100%,AB24+'Переменные'!$C$27)</f>
        <v>0.76</v>
      </c>
      <c r="AP24" s="161">
        <f t="shared" ref="AP24:AP26" si="58">AVERAGE(AD24:AO24)</f>
        <v>0.695</v>
      </c>
      <c r="AQ24" s="162">
        <f>IF(AD24+'Переменные'!$C$27&gt;100%,100%,AD24+'Переменные'!$C$27)</f>
        <v>0.66</v>
      </c>
      <c r="AR24" s="162">
        <f>IF(AE24+'Переменные'!$C$27&gt;100%,100%,AE24+'Переменные'!$C$27)</f>
        <v>0.61</v>
      </c>
      <c r="AS24" s="162">
        <f>IF(AF24+'Переменные'!$C$27&gt;100%,100%,AF24+'Переменные'!$C$27)</f>
        <v>0.51</v>
      </c>
      <c r="AT24" s="162">
        <f>IF(AG24+'Переменные'!$C$27&gt;100%,100%,AG24+'Переменные'!$C$27)</f>
        <v>0.51</v>
      </c>
      <c r="AU24" s="162">
        <f>IF(AH24+'Переменные'!$C$27&gt;100%,100%,AH24+'Переменные'!$C$27)</f>
        <v>0.66</v>
      </c>
      <c r="AV24" s="162">
        <f>IF(AI24+'Переменные'!$C$27&gt;100%,100%,AI24+'Переменные'!$C$27)</f>
        <v>0.91</v>
      </c>
      <c r="AW24" s="162">
        <f>IF(AJ24+'Переменные'!$C$27&gt;100%,100%,AJ24+'Переменные'!$C$27)</f>
        <v>0.99</v>
      </c>
      <c r="AX24" s="162">
        <f>IF(AK24+'Переменные'!$C$27&gt;100%,100%,AK24+'Переменные'!$C$27)</f>
        <v>0.94</v>
      </c>
      <c r="AY24" s="162">
        <f>IF(AL24+'Переменные'!$C$27&gt;100%,100%,AL24+'Переменные'!$C$27)</f>
        <v>0.84</v>
      </c>
      <c r="AZ24" s="162">
        <f>IF(AM24+'Переменные'!$C$27&gt;100%,100%,AM24+'Переменные'!$C$27)</f>
        <v>0.64</v>
      </c>
      <c r="BA24" s="162">
        <f>IF(AN24+'Переменные'!$C$27&gt;100%,100%,AN24+'Переменные'!$C$27)</f>
        <v>0.64</v>
      </c>
      <c r="BB24" s="162">
        <f>IF(AO24+'Переменные'!$C$27&gt;100%,100%,AO24+'Переменные'!$C$27)</f>
        <v>0.79</v>
      </c>
      <c r="BC24" s="161">
        <f t="shared" ref="BC24:BC26" si="59">AVERAGE(AQ24:BB24)</f>
        <v>0.725</v>
      </c>
      <c r="BD24" s="162">
        <f>IF(AQ24+'Переменные'!$C$27&gt;100%,100%,AQ24+'Переменные'!$C$27)</f>
        <v>0.69</v>
      </c>
      <c r="BE24" s="162">
        <f>IF(AR24+'Переменные'!$C$27&gt;100%,100%,AR24+'Переменные'!$C$27)</f>
        <v>0.64</v>
      </c>
      <c r="BF24" s="162">
        <f>IF(AS24+'Переменные'!$C$27&gt;100%,100%,AS24+'Переменные'!$C$27)</f>
        <v>0.54</v>
      </c>
      <c r="BG24" s="162">
        <f>IF(AT24+'Переменные'!$C$27&gt;100%,100%,AT24+'Переменные'!$C$27)</f>
        <v>0.54</v>
      </c>
      <c r="BH24" s="162">
        <f>IF(AU24+'Переменные'!$C$27&gt;100%,100%,AU24+'Переменные'!$C$27)</f>
        <v>0.69</v>
      </c>
      <c r="BI24" s="162">
        <f>IF(AV24+'Переменные'!$C$27&gt;100%,100%,AV24+'Переменные'!$C$27)</f>
        <v>0.94</v>
      </c>
      <c r="BJ24" s="162">
        <f>IF(AW24+'Переменные'!$C$27&gt;100%,100%,AW24+'Переменные'!$C$27)</f>
        <v>1</v>
      </c>
      <c r="BK24" s="162">
        <f>IF(AX24+'Переменные'!$C$27&gt;100%,100%,AX24+'Переменные'!$C$27)</f>
        <v>0.97</v>
      </c>
      <c r="BL24" s="162">
        <f>IF(AY24+'Переменные'!$C$27&gt;100%,100%,AY24+'Переменные'!$C$27)</f>
        <v>0.87</v>
      </c>
      <c r="BM24" s="162">
        <f>IF(AZ24+'Переменные'!$C$27&gt;100%,100%,AZ24+'Переменные'!$C$27)</f>
        <v>0.67</v>
      </c>
      <c r="BN24" s="162">
        <f>IF(BA24+'Переменные'!$C$27&gt;100%,100%,BA24+'Переменные'!$C$27)</f>
        <v>0.67</v>
      </c>
      <c r="BO24" s="162">
        <f>IF(BB24+'Переменные'!$C$27&gt;100%,100%,BB24+'Переменные'!$C$27)</f>
        <v>0.82</v>
      </c>
      <c r="BP24" s="161">
        <f t="shared" ref="BP24:BP26" si="60">AVERAGE(BD24:BO24)</f>
        <v>0.7533333333</v>
      </c>
      <c r="BQ24" s="162">
        <f>IF(BD24+'Переменные'!$C$27&gt;100%,100%,BD24+'Переменные'!$C$27)</f>
        <v>0.72</v>
      </c>
      <c r="BR24" s="162">
        <f>IF(BE24+'Переменные'!$C$27&gt;100%,100%,BE24+'Переменные'!$C$27)</f>
        <v>0.67</v>
      </c>
      <c r="BS24" s="162">
        <f>IF(BF24+'Переменные'!$C$27&gt;100%,100%,BF24+'Переменные'!$C$27)</f>
        <v>0.57</v>
      </c>
      <c r="BT24" s="162">
        <f>IF(BG24+'Переменные'!$C$27&gt;100%,100%,BG24+'Переменные'!$C$27)</f>
        <v>0.57</v>
      </c>
      <c r="BU24" s="162">
        <f>IF(BH24+'Переменные'!$C$27&gt;100%,100%,BH24+'Переменные'!$C$27)</f>
        <v>0.72</v>
      </c>
      <c r="BV24" s="162">
        <f>IF(BI24+'Переменные'!$C$27&gt;100%,100%,BI24+'Переменные'!$C$27)</f>
        <v>0.97</v>
      </c>
      <c r="BW24" s="162">
        <f>IF(BJ24+'Переменные'!$C$27&gt;100%,100%,BJ24+'Переменные'!$C$27)</f>
        <v>1</v>
      </c>
      <c r="BX24" s="162">
        <f>IF(BK24+'Переменные'!$C$27&gt;100%,100%,BK24+'Переменные'!$C$27)</f>
        <v>1</v>
      </c>
      <c r="BY24" s="162">
        <f>IF(BL24+'Переменные'!$C$27&gt;100%,100%,BL24+'Переменные'!$C$27)</f>
        <v>0.9</v>
      </c>
      <c r="BZ24" s="162">
        <f>IF(BM24+'Переменные'!$C$27&gt;100%,100%,BM24+'Переменные'!$C$27)</f>
        <v>0.7</v>
      </c>
      <c r="CA24" s="162">
        <f>IF(BN24+'Переменные'!$C$27&gt;100%,100%,BN24+'Переменные'!$C$27)</f>
        <v>0.7</v>
      </c>
      <c r="CB24" s="162">
        <f>IF(BO24+'Переменные'!$C$27&gt;100%,100%,BO24+'Переменные'!$C$27)</f>
        <v>0.85</v>
      </c>
      <c r="CC24" s="161">
        <f t="shared" ref="CC24:CC26" si="61">AVERAGE(BQ24:CB24)</f>
        <v>0.7808333333</v>
      </c>
      <c r="CD24" s="162">
        <f>IF(BQ24+'Переменные'!$C$27&gt;100%,100%,BQ24+'Переменные'!$C$27)</f>
        <v>0.75</v>
      </c>
      <c r="CE24" s="162">
        <f>IF(BR24+'Переменные'!$C$27&gt;100%,100%,BR24+'Переменные'!$C$27)</f>
        <v>0.7</v>
      </c>
      <c r="CF24" s="162">
        <f>IF(BS24+'Переменные'!$C$27&gt;100%,100%,BS24+'Переменные'!$C$27)</f>
        <v>0.6</v>
      </c>
      <c r="CG24" s="162">
        <f>IF(BT24+'Переменные'!$C$27&gt;100%,100%,BT24+'Переменные'!$C$27)</f>
        <v>0.6</v>
      </c>
      <c r="CH24" s="162">
        <f>IF(BU24+'Переменные'!$C$27&gt;100%,100%,BU24+'Переменные'!$C$27)</f>
        <v>0.75</v>
      </c>
      <c r="CI24" s="162">
        <f>IF(BV24+'Переменные'!$C$27&gt;100%,100%,BV24+'Переменные'!$C$27)</f>
        <v>1</v>
      </c>
      <c r="CJ24" s="162">
        <f>IF(BW24+'Переменные'!$C$27&gt;100%,100%,BW24+'Переменные'!$C$27)</f>
        <v>1</v>
      </c>
      <c r="CK24" s="162">
        <f>IF(BX24+'Переменные'!$C$27&gt;100%,100%,BX24+'Переменные'!$C$27)</f>
        <v>1</v>
      </c>
      <c r="CL24" s="162">
        <f>IF(BY24+'Переменные'!$C$27&gt;100%,100%,BY24+'Переменные'!$C$27)</f>
        <v>0.93</v>
      </c>
      <c r="CM24" s="162">
        <f>IF(BZ24+'Переменные'!$C$27&gt;100%,100%,BZ24+'Переменные'!$C$27)</f>
        <v>0.73</v>
      </c>
      <c r="CN24" s="162">
        <f>IF(CA24+'Переменные'!$C$27&gt;100%,100%,CA24+'Переменные'!$C$27)</f>
        <v>0.73</v>
      </c>
      <c r="CO24" s="162">
        <f>IF(CB24+'Переменные'!$C$27&gt;100%,100%,CB24+'Переменные'!$C$27)</f>
        <v>0.88</v>
      </c>
      <c r="CP24" s="161">
        <f t="shared" ref="CP24:CP26" si="62">AVERAGE(CD24:CO24)</f>
        <v>0.8058333333</v>
      </c>
      <c r="CQ24" s="159"/>
      <c r="CR24" s="159"/>
      <c r="CS24" s="159"/>
      <c r="CT24" s="159"/>
    </row>
    <row r="25">
      <c r="A25" s="109"/>
      <c r="B25" s="110" t="s">
        <v>213</v>
      </c>
      <c r="C25" s="125"/>
      <c r="D25" s="102">
        <f>'Переменные'!$C$14</f>
        <v>15000</v>
      </c>
      <c r="E25" s="102">
        <f>'Переменные'!$C$14</f>
        <v>15000</v>
      </c>
      <c r="F25" s="102">
        <f>'Переменные'!$C$14</f>
        <v>15000</v>
      </c>
      <c r="G25" s="102">
        <f>'Переменные'!$C$14</f>
        <v>15000</v>
      </c>
      <c r="H25" s="102">
        <f>'Переменные'!$C$14</f>
        <v>15000</v>
      </c>
      <c r="I25" s="102">
        <f>'Переменные'!$C$14</f>
        <v>15000</v>
      </c>
      <c r="J25" s="102">
        <f>'Переменные'!$C$14</f>
        <v>15000</v>
      </c>
      <c r="K25" s="102">
        <f>'Переменные'!$C$14</f>
        <v>15000</v>
      </c>
      <c r="L25" s="102">
        <f>'Переменные'!$C$14</f>
        <v>15000</v>
      </c>
      <c r="M25" s="102">
        <f>'Переменные'!$C$14</f>
        <v>15000</v>
      </c>
      <c r="N25" s="102">
        <f>'Переменные'!$C$14</f>
        <v>15000</v>
      </c>
      <c r="O25" s="102">
        <f>'Переменные'!$C$14</f>
        <v>15000</v>
      </c>
      <c r="P25" s="138">
        <f t="shared" ref="P25:P26" si="63">AVERAGE(D25:O25)</f>
        <v>15000</v>
      </c>
      <c r="Q25" s="102">
        <f>'Переменные'!$C$14</f>
        <v>15000</v>
      </c>
      <c r="R25" s="102">
        <f>'Переменные'!$C$14</f>
        <v>15000</v>
      </c>
      <c r="S25" s="102">
        <f>'Переменные'!$C$14</f>
        <v>15000</v>
      </c>
      <c r="T25" s="102">
        <f>'Переменные'!$C$14</f>
        <v>15000</v>
      </c>
      <c r="U25" s="102">
        <f>'Переменные'!$C$14</f>
        <v>15000</v>
      </c>
      <c r="V25" s="102">
        <f>'Переменные'!$C$14</f>
        <v>15000</v>
      </c>
      <c r="W25" s="102">
        <f>J25*(100%+'Переменные'!$C$28)</f>
        <v>15450</v>
      </c>
      <c r="X25" s="102">
        <f>K25*(100%+'Переменные'!$C$28)</f>
        <v>15450</v>
      </c>
      <c r="Y25" s="102">
        <f>L25*(100%+'Переменные'!$C$28)</f>
        <v>15450</v>
      </c>
      <c r="Z25" s="102">
        <f>M25*(100%+'Переменные'!$C$28)</f>
        <v>15450</v>
      </c>
      <c r="AA25" s="102">
        <f>N25*(100%+'Переменные'!$C$28)</f>
        <v>15450</v>
      </c>
      <c r="AB25" s="102">
        <f>O25*(100%+'Переменные'!$C$28)</f>
        <v>15450</v>
      </c>
      <c r="AC25" s="138">
        <f t="shared" si="57"/>
        <v>15225</v>
      </c>
      <c r="AD25" s="102">
        <f>Q25*(100%+'Переменные'!$C$28)</f>
        <v>15450</v>
      </c>
      <c r="AE25" s="102">
        <f>R25*(100%+'Переменные'!$C$28)</f>
        <v>15450</v>
      </c>
      <c r="AF25" s="102">
        <f>S25*(100%+'Переменные'!$C$28)</f>
        <v>15450</v>
      </c>
      <c r="AG25" s="102">
        <f>T25*(100%+'Переменные'!$C$28)</f>
        <v>15450</v>
      </c>
      <c r="AH25" s="102">
        <f>U25*(100%+'Переменные'!$C$28)</f>
        <v>15450</v>
      </c>
      <c r="AI25" s="102">
        <f>V25*(100%+'Переменные'!$C$28)</f>
        <v>15450</v>
      </c>
      <c r="AJ25" s="102">
        <f>W25*(100%+'Переменные'!$C$28)</f>
        <v>15913.5</v>
      </c>
      <c r="AK25" s="102">
        <f>X25*(100%+'Переменные'!$C$28)</f>
        <v>15913.5</v>
      </c>
      <c r="AL25" s="102">
        <f>Y25*(100%+'Переменные'!$C$28)</f>
        <v>15913.5</v>
      </c>
      <c r="AM25" s="102">
        <f>Z25*(100%+'Переменные'!$C$28)</f>
        <v>15913.5</v>
      </c>
      <c r="AN25" s="102">
        <f>AA25*(100%+'Переменные'!$C$28)</f>
        <v>15913.5</v>
      </c>
      <c r="AO25" s="102">
        <f>AB25*(100%+'Переменные'!$C$28)</f>
        <v>15913.5</v>
      </c>
      <c r="AP25" s="138">
        <f t="shared" si="58"/>
        <v>15681.75</v>
      </c>
      <c r="AQ25" s="102">
        <f>AD25*(100%+'Переменные'!$C$28)</f>
        <v>15913.5</v>
      </c>
      <c r="AR25" s="102">
        <f>AE25*(100%+'Переменные'!$C$28)</f>
        <v>15913.5</v>
      </c>
      <c r="AS25" s="102">
        <f>AF25*(100%+'Переменные'!$C$28)</f>
        <v>15913.5</v>
      </c>
      <c r="AT25" s="102">
        <f>AG25*(100%+'Переменные'!$C$28)</f>
        <v>15913.5</v>
      </c>
      <c r="AU25" s="102">
        <f>AH25*(100%+'Переменные'!$C$28)</f>
        <v>15913.5</v>
      </c>
      <c r="AV25" s="102">
        <f>AI25*(100%+'Переменные'!$C$28)</f>
        <v>15913.5</v>
      </c>
      <c r="AW25" s="102">
        <f>AJ25*(100%+'Переменные'!$C$28)</f>
        <v>16390.905</v>
      </c>
      <c r="AX25" s="102">
        <f>AK25*(100%+'Переменные'!$C$28)</f>
        <v>16390.905</v>
      </c>
      <c r="AY25" s="102">
        <f>AL25*(100%+'Переменные'!$C$28)</f>
        <v>16390.905</v>
      </c>
      <c r="AZ25" s="102">
        <f>AM25*(100%+'Переменные'!$C$28)</f>
        <v>16390.905</v>
      </c>
      <c r="BA25" s="102">
        <f>AN25*(100%+'Переменные'!$C$28)</f>
        <v>16390.905</v>
      </c>
      <c r="BB25" s="102">
        <f>AO25*(100%+'Переменные'!$C$28)</f>
        <v>16390.905</v>
      </c>
      <c r="BC25" s="138">
        <f t="shared" si="59"/>
        <v>16152.2025</v>
      </c>
      <c r="BD25" s="102">
        <f>AQ25*(100%+'Переменные'!$C$28)</f>
        <v>16390.905</v>
      </c>
      <c r="BE25" s="102">
        <f>AR25*(100%+'Переменные'!$C$28)</f>
        <v>16390.905</v>
      </c>
      <c r="BF25" s="102">
        <f>AS25*(100%+'Переменные'!$C$28)</f>
        <v>16390.905</v>
      </c>
      <c r="BG25" s="102">
        <f>AT25*(100%+'Переменные'!$C$28)</f>
        <v>16390.905</v>
      </c>
      <c r="BH25" s="102">
        <f>AU25*(100%+'Переменные'!$C$28)</f>
        <v>16390.905</v>
      </c>
      <c r="BI25" s="102">
        <f>AV25*(100%+'Переменные'!$C$28)</f>
        <v>16390.905</v>
      </c>
      <c r="BJ25" s="102">
        <f>AW25*(100%+'Переменные'!$C$28)</f>
        <v>16882.63215</v>
      </c>
      <c r="BK25" s="102">
        <f>AX25*(100%+'Переменные'!$C$28)</f>
        <v>16882.63215</v>
      </c>
      <c r="BL25" s="102">
        <f>AY25*(100%+'Переменные'!$C$28)</f>
        <v>16882.63215</v>
      </c>
      <c r="BM25" s="102">
        <f>AZ25*(100%+'Переменные'!$C$28)</f>
        <v>16882.63215</v>
      </c>
      <c r="BN25" s="102">
        <f>BA25*(100%+'Переменные'!$C$28)</f>
        <v>16882.63215</v>
      </c>
      <c r="BO25" s="102">
        <f>BB25*(100%+'Переменные'!$C$28)</f>
        <v>16882.63215</v>
      </c>
      <c r="BP25" s="138">
        <f t="shared" si="60"/>
        <v>16636.76858</v>
      </c>
      <c r="BQ25" s="102">
        <f>BD25*(100%+'Переменные'!$C$28)</f>
        <v>16882.63215</v>
      </c>
      <c r="BR25" s="102">
        <f>BE25*(100%+'Переменные'!$C$28)</f>
        <v>16882.63215</v>
      </c>
      <c r="BS25" s="102">
        <f>BF25*(100%+'Переменные'!$C$28)</f>
        <v>16882.63215</v>
      </c>
      <c r="BT25" s="102">
        <f>BG25*(100%+'Переменные'!$C$28)</f>
        <v>16882.63215</v>
      </c>
      <c r="BU25" s="102">
        <f>BH25*(100%+'Переменные'!$C$28)</f>
        <v>16882.63215</v>
      </c>
      <c r="BV25" s="102">
        <f>BI25*(100%+'Переменные'!$C$28)</f>
        <v>16882.63215</v>
      </c>
      <c r="BW25" s="102">
        <f>BJ25*(100%+'Переменные'!$C$28)</f>
        <v>17389.11111</v>
      </c>
      <c r="BX25" s="102">
        <f>BK25*(100%+'Переменные'!$C$28)</f>
        <v>17389.11111</v>
      </c>
      <c r="BY25" s="102">
        <f>BL25*(100%+'Переменные'!$C$28)</f>
        <v>17389.11111</v>
      </c>
      <c r="BZ25" s="102">
        <f>BM25*(100%+'Переменные'!$C$28)</f>
        <v>17389.11111</v>
      </c>
      <c r="CA25" s="102">
        <f>BN25*(100%+'Переменные'!$C$28)</f>
        <v>17389.11111</v>
      </c>
      <c r="CB25" s="102">
        <f>BO25*(100%+'Переменные'!$C$28)</f>
        <v>17389.11111</v>
      </c>
      <c r="CC25" s="138">
        <f t="shared" si="61"/>
        <v>17135.87163</v>
      </c>
      <c r="CD25" s="102">
        <f>BQ25*(100%+'Переменные'!$C$28)</f>
        <v>17389.11111</v>
      </c>
      <c r="CE25" s="102">
        <f>BR25*(100%+'Переменные'!$C$28)</f>
        <v>17389.11111</v>
      </c>
      <c r="CF25" s="102">
        <f>BS25*(100%+'Переменные'!$C$28)</f>
        <v>17389.11111</v>
      </c>
      <c r="CG25" s="102">
        <f>BT25*(100%+'Переменные'!$C$28)</f>
        <v>17389.11111</v>
      </c>
      <c r="CH25" s="102">
        <f>BU25*(100%+'Переменные'!$C$28)</f>
        <v>17389.11111</v>
      </c>
      <c r="CI25" s="102">
        <f>BV25*(100%+'Переменные'!$C$28)</f>
        <v>17389.11111</v>
      </c>
      <c r="CJ25" s="102">
        <f>BW25*(100%+'Переменные'!$C$28)</f>
        <v>17910.78445</v>
      </c>
      <c r="CK25" s="102">
        <f>BX25*(100%+'Переменные'!$C$28)</f>
        <v>17910.78445</v>
      </c>
      <c r="CL25" s="102">
        <f>BY25*(100%+'Переменные'!$C$28)</f>
        <v>17910.78445</v>
      </c>
      <c r="CM25" s="102">
        <f>BZ25*(100%+'Переменные'!$C$28)</f>
        <v>17910.78445</v>
      </c>
      <c r="CN25" s="102">
        <f>CA25*(100%+'Переменные'!$C$28)</f>
        <v>17910.78445</v>
      </c>
      <c r="CO25" s="102">
        <f>CB25*(100%+'Переменные'!$C$28)</f>
        <v>17910.78445</v>
      </c>
      <c r="CP25" s="138">
        <f t="shared" si="62"/>
        <v>17649.94778</v>
      </c>
      <c r="CQ25" s="139"/>
      <c r="CR25" s="139"/>
      <c r="CS25" s="139"/>
      <c r="CT25" s="139"/>
    </row>
    <row r="26">
      <c r="A26" s="100"/>
      <c r="B26" s="101" t="s">
        <v>214</v>
      </c>
      <c r="C26" s="125"/>
      <c r="D26" s="96">
        <f>'Переменные'!$C$11</f>
        <v>5</v>
      </c>
      <c r="E26" s="96">
        <f>'Переменные'!$C$11</f>
        <v>5</v>
      </c>
      <c r="F26" s="96">
        <f>'Переменные'!$C$11</f>
        <v>5</v>
      </c>
      <c r="G26" s="96">
        <f>'Переменные'!$C$11</f>
        <v>5</v>
      </c>
      <c r="H26" s="96">
        <f>'Переменные'!$C$11</f>
        <v>5</v>
      </c>
      <c r="I26" s="96">
        <f>'Переменные'!$C$11</f>
        <v>5</v>
      </c>
      <c r="J26" s="96">
        <f>'Переменные'!$C$11</f>
        <v>5</v>
      </c>
      <c r="K26" s="96">
        <f>'Переменные'!$C$11</f>
        <v>5</v>
      </c>
      <c r="L26" s="96">
        <f>'Переменные'!$C$11</f>
        <v>5</v>
      </c>
      <c r="M26" s="96">
        <f>'Переменные'!$C$11</f>
        <v>5</v>
      </c>
      <c r="N26" s="96">
        <f>'Переменные'!$C$11</f>
        <v>5</v>
      </c>
      <c r="O26" s="96">
        <f>'Переменные'!$C$11</f>
        <v>5</v>
      </c>
      <c r="P26" s="138">
        <f t="shared" si="63"/>
        <v>5</v>
      </c>
      <c r="Q26" s="96">
        <f>'Переменные'!$C$11</f>
        <v>5</v>
      </c>
      <c r="R26" s="96">
        <f>'Переменные'!$C$11</f>
        <v>5</v>
      </c>
      <c r="S26" s="96">
        <f>'Переменные'!$C$11</f>
        <v>5</v>
      </c>
      <c r="T26" s="96">
        <f>'Переменные'!$C$11</f>
        <v>5</v>
      </c>
      <c r="U26" s="96">
        <f>'Переменные'!$C$11</f>
        <v>5</v>
      </c>
      <c r="V26" s="96">
        <f>'Переменные'!$C$11</f>
        <v>5</v>
      </c>
      <c r="W26" s="96">
        <f>'Переменные'!$C$11</f>
        <v>5</v>
      </c>
      <c r="X26" s="96">
        <f>'Переменные'!$C$11</f>
        <v>5</v>
      </c>
      <c r="Y26" s="96">
        <f>'Переменные'!$C$11</f>
        <v>5</v>
      </c>
      <c r="Z26" s="96">
        <f>'Переменные'!$C$11</f>
        <v>5</v>
      </c>
      <c r="AA26" s="96">
        <f>'Переменные'!$C$11</f>
        <v>5</v>
      </c>
      <c r="AB26" s="96">
        <f>'Переменные'!$C$11</f>
        <v>5</v>
      </c>
      <c r="AC26" s="138">
        <f t="shared" si="57"/>
        <v>5</v>
      </c>
      <c r="AD26" s="96">
        <f>'Переменные'!$C$11</f>
        <v>5</v>
      </c>
      <c r="AE26" s="96">
        <f>'Переменные'!$C$11</f>
        <v>5</v>
      </c>
      <c r="AF26" s="96">
        <f>'Переменные'!$C$11</f>
        <v>5</v>
      </c>
      <c r="AG26" s="96">
        <f>'Переменные'!$C$11</f>
        <v>5</v>
      </c>
      <c r="AH26" s="96">
        <f>'Переменные'!$C$11</f>
        <v>5</v>
      </c>
      <c r="AI26" s="96">
        <f>'Переменные'!$C$11</f>
        <v>5</v>
      </c>
      <c r="AJ26" s="96">
        <f>'Переменные'!$C$11</f>
        <v>5</v>
      </c>
      <c r="AK26" s="96">
        <f>'Переменные'!$C$11</f>
        <v>5</v>
      </c>
      <c r="AL26" s="96">
        <f>'Переменные'!$C$11</f>
        <v>5</v>
      </c>
      <c r="AM26" s="96">
        <f>'Переменные'!$C$11</f>
        <v>5</v>
      </c>
      <c r="AN26" s="96">
        <f>'Переменные'!$C$11</f>
        <v>5</v>
      </c>
      <c r="AO26" s="96">
        <f>'Переменные'!$C$11</f>
        <v>5</v>
      </c>
      <c r="AP26" s="138">
        <f t="shared" si="58"/>
        <v>5</v>
      </c>
      <c r="AQ26" s="96">
        <f>'Переменные'!$C$11</f>
        <v>5</v>
      </c>
      <c r="AR26" s="96">
        <f>'Переменные'!$C$11</f>
        <v>5</v>
      </c>
      <c r="AS26" s="96">
        <f>'Переменные'!$C$11</f>
        <v>5</v>
      </c>
      <c r="AT26" s="96">
        <f>'Переменные'!$C$11</f>
        <v>5</v>
      </c>
      <c r="AU26" s="96">
        <f>'Переменные'!$C$11</f>
        <v>5</v>
      </c>
      <c r="AV26" s="96">
        <f>'Переменные'!$C$11</f>
        <v>5</v>
      </c>
      <c r="AW26" s="96">
        <f>'Переменные'!$C$11</f>
        <v>5</v>
      </c>
      <c r="AX26" s="96">
        <f>'Переменные'!$C$11</f>
        <v>5</v>
      </c>
      <c r="AY26" s="96">
        <f>'Переменные'!$C$11</f>
        <v>5</v>
      </c>
      <c r="AZ26" s="96">
        <f>'Переменные'!$C$11</f>
        <v>5</v>
      </c>
      <c r="BA26" s="96">
        <f>'Переменные'!$C$11</f>
        <v>5</v>
      </c>
      <c r="BB26" s="96">
        <f>'Переменные'!$C$11</f>
        <v>5</v>
      </c>
      <c r="BC26" s="138">
        <f t="shared" si="59"/>
        <v>5</v>
      </c>
      <c r="BD26" s="96">
        <f>'Переменные'!$C$11</f>
        <v>5</v>
      </c>
      <c r="BE26" s="96">
        <f>'Переменные'!$C$11</f>
        <v>5</v>
      </c>
      <c r="BF26" s="96">
        <f>'Переменные'!$C$11</f>
        <v>5</v>
      </c>
      <c r="BG26" s="96">
        <f>'Переменные'!$C$11</f>
        <v>5</v>
      </c>
      <c r="BH26" s="96">
        <f>'Переменные'!$C$11</f>
        <v>5</v>
      </c>
      <c r="BI26" s="96">
        <f>'Переменные'!$C$11</f>
        <v>5</v>
      </c>
      <c r="BJ26" s="96">
        <f>'Переменные'!$C$11</f>
        <v>5</v>
      </c>
      <c r="BK26" s="96">
        <f>'Переменные'!$C$11</f>
        <v>5</v>
      </c>
      <c r="BL26" s="96">
        <f>'Переменные'!$C$11</f>
        <v>5</v>
      </c>
      <c r="BM26" s="96">
        <f>'Переменные'!$C$11</f>
        <v>5</v>
      </c>
      <c r="BN26" s="96">
        <f>'Переменные'!$C$11</f>
        <v>5</v>
      </c>
      <c r="BO26" s="96">
        <f>'Переменные'!$C$11</f>
        <v>5</v>
      </c>
      <c r="BP26" s="138">
        <f t="shared" si="60"/>
        <v>5</v>
      </c>
      <c r="BQ26" s="96">
        <f>'Переменные'!$C$11</f>
        <v>5</v>
      </c>
      <c r="BR26" s="96">
        <f>'Переменные'!$C$11</f>
        <v>5</v>
      </c>
      <c r="BS26" s="96">
        <f>'Переменные'!$C$11</f>
        <v>5</v>
      </c>
      <c r="BT26" s="96">
        <f>'Переменные'!$C$11</f>
        <v>5</v>
      </c>
      <c r="BU26" s="96">
        <f>'Переменные'!$C$11</f>
        <v>5</v>
      </c>
      <c r="BV26" s="96">
        <f>'Переменные'!$C$11</f>
        <v>5</v>
      </c>
      <c r="BW26" s="96">
        <f>'Переменные'!$C$11</f>
        <v>5</v>
      </c>
      <c r="BX26" s="96">
        <f>'Переменные'!$C$11</f>
        <v>5</v>
      </c>
      <c r="BY26" s="96">
        <f>'Переменные'!$C$11</f>
        <v>5</v>
      </c>
      <c r="BZ26" s="96">
        <f>'Переменные'!$C$11</f>
        <v>5</v>
      </c>
      <c r="CA26" s="96">
        <f>'Переменные'!$C$11</f>
        <v>5</v>
      </c>
      <c r="CB26" s="96">
        <f>'Переменные'!$C$11</f>
        <v>5</v>
      </c>
      <c r="CC26" s="138">
        <f t="shared" si="61"/>
        <v>5</v>
      </c>
      <c r="CD26" s="96">
        <f>'Переменные'!$C$11</f>
        <v>5</v>
      </c>
      <c r="CE26" s="96">
        <f>'Переменные'!$C$11</f>
        <v>5</v>
      </c>
      <c r="CF26" s="96">
        <f>'Переменные'!$C$11</f>
        <v>5</v>
      </c>
      <c r="CG26" s="96">
        <f>'Переменные'!$C$11</f>
        <v>5</v>
      </c>
      <c r="CH26" s="96">
        <f>'Переменные'!$C$11</f>
        <v>5</v>
      </c>
      <c r="CI26" s="96">
        <f>'Переменные'!$C$11</f>
        <v>5</v>
      </c>
      <c r="CJ26" s="96">
        <f>'Переменные'!$C$11</f>
        <v>5</v>
      </c>
      <c r="CK26" s="96">
        <f>'Переменные'!$C$11</f>
        <v>5</v>
      </c>
      <c r="CL26" s="96">
        <f>'Переменные'!$C$11</f>
        <v>5</v>
      </c>
      <c r="CM26" s="96">
        <f>'Переменные'!$C$11</f>
        <v>5</v>
      </c>
      <c r="CN26" s="96">
        <f>'Переменные'!$C$11</f>
        <v>5</v>
      </c>
      <c r="CO26" s="96">
        <f>'Переменные'!$C$11</f>
        <v>5</v>
      </c>
      <c r="CP26" s="138">
        <f t="shared" si="62"/>
        <v>5</v>
      </c>
      <c r="CQ26" s="139"/>
      <c r="CR26" s="139"/>
      <c r="CS26" s="139"/>
      <c r="CT26" s="139"/>
    </row>
    <row r="27">
      <c r="A27" s="100"/>
      <c r="B27" s="101" t="s">
        <v>210</v>
      </c>
      <c r="C27" s="84"/>
      <c r="D27" s="96">
        <f t="shared" ref="D27:O27" si="64">D10*D24*D26</f>
        <v>0</v>
      </c>
      <c r="E27" s="96">
        <f t="shared" si="64"/>
        <v>0</v>
      </c>
      <c r="F27" s="96">
        <f t="shared" si="64"/>
        <v>0</v>
      </c>
      <c r="G27" s="96">
        <f t="shared" si="64"/>
        <v>0</v>
      </c>
      <c r="H27" s="96">
        <f t="shared" si="64"/>
        <v>0</v>
      </c>
      <c r="I27" s="96">
        <f t="shared" si="64"/>
        <v>0</v>
      </c>
      <c r="J27" s="96">
        <f t="shared" si="64"/>
        <v>139.5</v>
      </c>
      <c r="K27" s="96">
        <f t="shared" si="64"/>
        <v>131.75</v>
      </c>
      <c r="L27" s="96">
        <f t="shared" si="64"/>
        <v>112.5</v>
      </c>
      <c r="M27" s="96">
        <f t="shared" si="64"/>
        <v>85.25</v>
      </c>
      <c r="N27" s="96">
        <f t="shared" si="64"/>
        <v>82.5</v>
      </c>
      <c r="O27" s="96">
        <f t="shared" si="64"/>
        <v>108.5</v>
      </c>
      <c r="P27" s="138">
        <f t="shared" ref="P27:P28" si="72">SUM(D27:O27)</f>
        <v>660</v>
      </c>
      <c r="Q27" s="96">
        <f t="shared" ref="Q27:AB27" si="65">Q10*Q24*Q26</f>
        <v>93</v>
      </c>
      <c r="R27" s="96">
        <f t="shared" si="65"/>
        <v>77</v>
      </c>
      <c r="S27" s="96">
        <f t="shared" si="65"/>
        <v>69.75</v>
      </c>
      <c r="T27" s="96">
        <f t="shared" si="65"/>
        <v>67.5</v>
      </c>
      <c r="U27" s="96">
        <f t="shared" si="65"/>
        <v>93</v>
      </c>
      <c r="V27" s="96">
        <f t="shared" si="65"/>
        <v>127.5</v>
      </c>
      <c r="W27" s="96">
        <f t="shared" si="65"/>
        <v>144.15</v>
      </c>
      <c r="X27" s="96">
        <f t="shared" si="65"/>
        <v>136.4</v>
      </c>
      <c r="Y27" s="96">
        <f t="shared" si="65"/>
        <v>117</v>
      </c>
      <c r="Z27" s="96">
        <f t="shared" si="65"/>
        <v>89.9</v>
      </c>
      <c r="AA27" s="96">
        <f t="shared" si="65"/>
        <v>87</v>
      </c>
      <c r="AB27" s="96">
        <f t="shared" si="65"/>
        <v>113.15</v>
      </c>
      <c r="AC27" s="138">
        <f t="shared" ref="AC27:AC28" si="74">SUM(Q27:AB27)</f>
        <v>1215.35</v>
      </c>
      <c r="AD27" s="96">
        <f t="shared" ref="AD27:AO27" si="66">AD10*AD24*AD26</f>
        <v>97.65</v>
      </c>
      <c r="AE27" s="96">
        <f t="shared" si="66"/>
        <v>81.2</v>
      </c>
      <c r="AF27" s="96">
        <f t="shared" si="66"/>
        <v>74.4</v>
      </c>
      <c r="AG27" s="96">
        <f t="shared" si="66"/>
        <v>72</v>
      </c>
      <c r="AH27" s="96">
        <f t="shared" si="66"/>
        <v>97.65</v>
      </c>
      <c r="AI27" s="96">
        <f t="shared" si="66"/>
        <v>132</v>
      </c>
      <c r="AJ27" s="96">
        <f t="shared" si="66"/>
        <v>148.8</v>
      </c>
      <c r="AK27" s="96">
        <f t="shared" si="66"/>
        <v>141.05</v>
      </c>
      <c r="AL27" s="96">
        <f t="shared" si="66"/>
        <v>121.5</v>
      </c>
      <c r="AM27" s="96">
        <f t="shared" si="66"/>
        <v>94.55</v>
      </c>
      <c r="AN27" s="96">
        <f t="shared" si="66"/>
        <v>91.5</v>
      </c>
      <c r="AO27" s="96">
        <f t="shared" si="66"/>
        <v>117.8</v>
      </c>
      <c r="AP27" s="138">
        <f t="shared" ref="AP27:AP28" si="76">SUM(AD27:AO27)</f>
        <v>1270.1</v>
      </c>
      <c r="AQ27" s="96">
        <f t="shared" ref="AQ27:BB27" si="67">AQ10*AQ24*AQ26</f>
        <v>102.3</v>
      </c>
      <c r="AR27" s="96">
        <f t="shared" si="67"/>
        <v>85.4</v>
      </c>
      <c r="AS27" s="96">
        <f t="shared" si="67"/>
        <v>79.05</v>
      </c>
      <c r="AT27" s="96">
        <f t="shared" si="67"/>
        <v>76.5</v>
      </c>
      <c r="AU27" s="96">
        <f t="shared" si="67"/>
        <v>102.3</v>
      </c>
      <c r="AV27" s="96">
        <f t="shared" si="67"/>
        <v>136.5</v>
      </c>
      <c r="AW27" s="96">
        <f t="shared" si="67"/>
        <v>153.45</v>
      </c>
      <c r="AX27" s="96">
        <f t="shared" si="67"/>
        <v>145.7</v>
      </c>
      <c r="AY27" s="96">
        <f t="shared" si="67"/>
        <v>126</v>
      </c>
      <c r="AZ27" s="96">
        <f t="shared" si="67"/>
        <v>99.2</v>
      </c>
      <c r="BA27" s="96">
        <f t="shared" si="67"/>
        <v>96</v>
      </c>
      <c r="BB27" s="96">
        <f t="shared" si="67"/>
        <v>122.45</v>
      </c>
      <c r="BC27" s="138">
        <f t="shared" ref="BC27:BC28" si="78">SUM(AQ27:BB27)</f>
        <v>1324.85</v>
      </c>
      <c r="BD27" s="96">
        <f t="shared" ref="BD27:BO27" si="68">BD10*BD24*BD26</f>
        <v>106.95</v>
      </c>
      <c r="BE27" s="96">
        <f t="shared" si="68"/>
        <v>89.6</v>
      </c>
      <c r="BF27" s="96">
        <f t="shared" si="68"/>
        <v>83.7</v>
      </c>
      <c r="BG27" s="96">
        <f t="shared" si="68"/>
        <v>81</v>
      </c>
      <c r="BH27" s="96">
        <f t="shared" si="68"/>
        <v>106.95</v>
      </c>
      <c r="BI27" s="96">
        <f t="shared" si="68"/>
        <v>141</v>
      </c>
      <c r="BJ27" s="96">
        <f t="shared" si="68"/>
        <v>155</v>
      </c>
      <c r="BK27" s="96">
        <f t="shared" si="68"/>
        <v>150.35</v>
      </c>
      <c r="BL27" s="96">
        <f t="shared" si="68"/>
        <v>130.5</v>
      </c>
      <c r="BM27" s="96">
        <f t="shared" si="68"/>
        <v>103.85</v>
      </c>
      <c r="BN27" s="96">
        <f t="shared" si="68"/>
        <v>100.5</v>
      </c>
      <c r="BO27" s="96">
        <f t="shared" si="68"/>
        <v>127.1</v>
      </c>
      <c r="BP27" s="138">
        <f t="shared" ref="BP27:BP28" si="80">SUM(BD27:BO27)</f>
        <v>1376.5</v>
      </c>
      <c r="BQ27" s="96">
        <f t="shared" ref="BQ27:CB27" si="69">BQ10*BQ24*BQ26</f>
        <v>111.6</v>
      </c>
      <c r="BR27" s="96">
        <f t="shared" si="69"/>
        <v>93.8</v>
      </c>
      <c r="BS27" s="96">
        <f t="shared" si="69"/>
        <v>88.35</v>
      </c>
      <c r="BT27" s="96">
        <f t="shared" si="69"/>
        <v>85.5</v>
      </c>
      <c r="BU27" s="96">
        <f t="shared" si="69"/>
        <v>111.6</v>
      </c>
      <c r="BV27" s="96">
        <f t="shared" si="69"/>
        <v>145.5</v>
      </c>
      <c r="BW27" s="96">
        <f t="shared" si="69"/>
        <v>155</v>
      </c>
      <c r="BX27" s="96">
        <f t="shared" si="69"/>
        <v>155</v>
      </c>
      <c r="BY27" s="96">
        <f t="shared" si="69"/>
        <v>135</v>
      </c>
      <c r="BZ27" s="96">
        <f t="shared" si="69"/>
        <v>108.5</v>
      </c>
      <c r="CA27" s="96">
        <f t="shared" si="69"/>
        <v>105</v>
      </c>
      <c r="CB27" s="96">
        <f t="shared" si="69"/>
        <v>131.75</v>
      </c>
      <c r="CC27" s="138">
        <f t="shared" ref="CC27:CC28" si="82">SUM(BQ27:CB27)</f>
        <v>1426.6</v>
      </c>
      <c r="CD27" s="96">
        <f t="shared" ref="CD27:CO27" si="70">CD10*CD24*CD26</f>
        <v>116.25</v>
      </c>
      <c r="CE27" s="96">
        <f t="shared" si="70"/>
        <v>98</v>
      </c>
      <c r="CF27" s="96">
        <f t="shared" si="70"/>
        <v>93</v>
      </c>
      <c r="CG27" s="96">
        <f t="shared" si="70"/>
        <v>90</v>
      </c>
      <c r="CH27" s="96">
        <f t="shared" si="70"/>
        <v>116.25</v>
      </c>
      <c r="CI27" s="96">
        <f t="shared" si="70"/>
        <v>150</v>
      </c>
      <c r="CJ27" s="96">
        <f t="shared" si="70"/>
        <v>155</v>
      </c>
      <c r="CK27" s="96">
        <f t="shared" si="70"/>
        <v>155</v>
      </c>
      <c r="CL27" s="96">
        <f t="shared" si="70"/>
        <v>139.5</v>
      </c>
      <c r="CM27" s="96">
        <f t="shared" si="70"/>
        <v>113.15</v>
      </c>
      <c r="CN27" s="96">
        <f t="shared" si="70"/>
        <v>109.5</v>
      </c>
      <c r="CO27" s="96">
        <f t="shared" si="70"/>
        <v>136.4</v>
      </c>
      <c r="CP27" s="138">
        <f t="shared" ref="CP27:CP28" si="84">SUM(CD27:CO27)</f>
        <v>1472.05</v>
      </c>
      <c r="CQ27" s="139"/>
      <c r="CR27" s="139"/>
      <c r="CS27" s="139"/>
      <c r="CT27" s="139"/>
    </row>
    <row r="28">
      <c r="A28" s="100"/>
      <c r="B28" s="101" t="s">
        <v>215</v>
      </c>
      <c r="C28" s="84"/>
      <c r="D28" s="96">
        <f t="shared" ref="D28:O28" si="71">D10*D24*D25*D26</f>
        <v>0</v>
      </c>
      <c r="E28" s="96">
        <f t="shared" si="71"/>
        <v>0</v>
      </c>
      <c r="F28" s="96">
        <f t="shared" si="71"/>
        <v>0</v>
      </c>
      <c r="G28" s="96">
        <f t="shared" si="71"/>
        <v>0</v>
      </c>
      <c r="H28" s="96">
        <f t="shared" si="71"/>
        <v>0</v>
      </c>
      <c r="I28" s="96">
        <f t="shared" si="71"/>
        <v>0</v>
      </c>
      <c r="J28" s="96">
        <f t="shared" si="71"/>
        <v>2092500</v>
      </c>
      <c r="K28" s="96">
        <f t="shared" si="71"/>
        <v>1976250</v>
      </c>
      <c r="L28" s="96">
        <f t="shared" si="71"/>
        <v>1687500</v>
      </c>
      <c r="M28" s="96">
        <f t="shared" si="71"/>
        <v>1278750</v>
      </c>
      <c r="N28" s="96">
        <f t="shared" si="71"/>
        <v>1237500</v>
      </c>
      <c r="O28" s="96">
        <f t="shared" si="71"/>
        <v>1627500</v>
      </c>
      <c r="P28" s="138">
        <f t="shared" si="72"/>
        <v>9900000</v>
      </c>
      <c r="Q28" s="96">
        <f t="shared" ref="Q28:AB28" si="73">Q10*Q24*Q25*Q26</f>
        <v>1395000</v>
      </c>
      <c r="R28" s="96">
        <f t="shared" si="73"/>
        <v>1155000</v>
      </c>
      <c r="S28" s="96">
        <f t="shared" si="73"/>
        <v>1046250</v>
      </c>
      <c r="T28" s="96">
        <f t="shared" si="73"/>
        <v>1012500</v>
      </c>
      <c r="U28" s="96">
        <f t="shared" si="73"/>
        <v>1395000</v>
      </c>
      <c r="V28" s="96">
        <f t="shared" si="73"/>
        <v>1912500</v>
      </c>
      <c r="W28" s="96">
        <f t="shared" si="73"/>
        <v>2227117.5</v>
      </c>
      <c r="X28" s="96">
        <f t="shared" si="73"/>
        <v>2107380</v>
      </c>
      <c r="Y28" s="96">
        <f t="shared" si="73"/>
        <v>1807650</v>
      </c>
      <c r="Z28" s="96">
        <f t="shared" si="73"/>
        <v>1388955</v>
      </c>
      <c r="AA28" s="96">
        <f t="shared" si="73"/>
        <v>1344150</v>
      </c>
      <c r="AB28" s="96">
        <f t="shared" si="73"/>
        <v>1748167.5</v>
      </c>
      <c r="AC28" s="138">
        <f t="shared" si="74"/>
        <v>18539670</v>
      </c>
      <c r="AD28" s="96">
        <f t="shared" ref="AD28:AO28" si="75">AD10*AD24*AD25*AD26</f>
        <v>1508692.5</v>
      </c>
      <c r="AE28" s="96">
        <f t="shared" si="75"/>
        <v>1254540</v>
      </c>
      <c r="AF28" s="96">
        <f t="shared" si="75"/>
        <v>1149480</v>
      </c>
      <c r="AG28" s="96">
        <f t="shared" si="75"/>
        <v>1112400</v>
      </c>
      <c r="AH28" s="96">
        <f t="shared" si="75"/>
        <v>1508692.5</v>
      </c>
      <c r="AI28" s="96">
        <f t="shared" si="75"/>
        <v>2039400</v>
      </c>
      <c r="AJ28" s="96">
        <f t="shared" si="75"/>
        <v>2367928.8</v>
      </c>
      <c r="AK28" s="96">
        <f t="shared" si="75"/>
        <v>2244599.175</v>
      </c>
      <c r="AL28" s="96">
        <f t="shared" si="75"/>
        <v>1933490.25</v>
      </c>
      <c r="AM28" s="96">
        <f t="shared" si="75"/>
        <v>1504621.425</v>
      </c>
      <c r="AN28" s="96">
        <f t="shared" si="75"/>
        <v>1456085.25</v>
      </c>
      <c r="AO28" s="96">
        <f t="shared" si="75"/>
        <v>1874610.3</v>
      </c>
      <c r="AP28" s="138">
        <f t="shared" si="76"/>
        <v>19954540.2</v>
      </c>
      <c r="AQ28" s="96">
        <f t="shared" ref="AQ28:BB28" si="77">AQ10*AQ24*AQ25*AQ26</f>
        <v>1627951.05</v>
      </c>
      <c r="AR28" s="96">
        <f t="shared" si="77"/>
        <v>1359012.9</v>
      </c>
      <c r="AS28" s="96">
        <f t="shared" si="77"/>
        <v>1257962.175</v>
      </c>
      <c r="AT28" s="96">
        <f t="shared" si="77"/>
        <v>1217382.75</v>
      </c>
      <c r="AU28" s="96">
        <f t="shared" si="77"/>
        <v>1627951.05</v>
      </c>
      <c r="AV28" s="96">
        <f t="shared" si="77"/>
        <v>2172192.75</v>
      </c>
      <c r="AW28" s="96">
        <f t="shared" si="77"/>
        <v>2515184.372</v>
      </c>
      <c r="AX28" s="96">
        <f t="shared" si="77"/>
        <v>2388154.859</v>
      </c>
      <c r="AY28" s="96">
        <f t="shared" si="77"/>
        <v>2065254.03</v>
      </c>
      <c r="AZ28" s="96">
        <f t="shared" si="77"/>
        <v>1625977.776</v>
      </c>
      <c r="BA28" s="96">
        <f t="shared" si="77"/>
        <v>1573526.88</v>
      </c>
      <c r="BB28" s="96">
        <f t="shared" si="77"/>
        <v>2007066.317</v>
      </c>
      <c r="BC28" s="138">
        <f t="shared" si="78"/>
        <v>21437616.91</v>
      </c>
      <c r="BD28" s="96">
        <f t="shared" ref="BD28:BO28" si="79">BD10*BD24*BD25*BD26</f>
        <v>1753007.29</v>
      </c>
      <c r="BE28" s="96">
        <f t="shared" si="79"/>
        <v>1468625.088</v>
      </c>
      <c r="BF28" s="96">
        <f t="shared" si="79"/>
        <v>1371918.749</v>
      </c>
      <c r="BG28" s="96">
        <f t="shared" si="79"/>
        <v>1327663.305</v>
      </c>
      <c r="BH28" s="96">
        <f t="shared" si="79"/>
        <v>1753007.29</v>
      </c>
      <c r="BI28" s="96">
        <f t="shared" si="79"/>
        <v>2311117.605</v>
      </c>
      <c r="BJ28" s="96">
        <f t="shared" si="79"/>
        <v>2616807.983</v>
      </c>
      <c r="BK28" s="96">
        <f t="shared" si="79"/>
        <v>2538303.744</v>
      </c>
      <c r="BL28" s="96">
        <f t="shared" si="79"/>
        <v>2203183.496</v>
      </c>
      <c r="BM28" s="96">
        <f t="shared" si="79"/>
        <v>1753261.349</v>
      </c>
      <c r="BN28" s="96">
        <f t="shared" si="79"/>
        <v>1696704.531</v>
      </c>
      <c r="BO28" s="96">
        <f t="shared" si="79"/>
        <v>2145782.546</v>
      </c>
      <c r="BP28" s="138">
        <f t="shared" si="80"/>
        <v>22939382.97</v>
      </c>
      <c r="BQ28" s="96">
        <f t="shared" ref="BQ28:CB28" si="81">BQ10*BQ24*BQ25*BQ26</f>
        <v>1884101.748</v>
      </c>
      <c r="BR28" s="96">
        <f t="shared" si="81"/>
        <v>1583590.896</v>
      </c>
      <c r="BS28" s="96">
        <f t="shared" si="81"/>
        <v>1491580.55</v>
      </c>
      <c r="BT28" s="96">
        <f t="shared" si="81"/>
        <v>1443465.049</v>
      </c>
      <c r="BU28" s="96">
        <f t="shared" si="81"/>
        <v>1884101.748</v>
      </c>
      <c r="BV28" s="96">
        <f t="shared" si="81"/>
        <v>2456422.978</v>
      </c>
      <c r="BW28" s="96">
        <f t="shared" si="81"/>
        <v>2695312.223</v>
      </c>
      <c r="BX28" s="96">
        <f t="shared" si="81"/>
        <v>2695312.223</v>
      </c>
      <c r="BY28" s="96">
        <f t="shared" si="81"/>
        <v>2347530</v>
      </c>
      <c r="BZ28" s="96">
        <f t="shared" si="81"/>
        <v>1886718.556</v>
      </c>
      <c r="CA28" s="96">
        <f t="shared" si="81"/>
        <v>1825856.667</v>
      </c>
      <c r="CB28" s="96">
        <f t="shared" si="81"/>
        <v>2291015.389</v>
      </c>
      <c r="CC28" s="138">
        <f t="shared" si="82"/>
        <v>24485008.03</v>
      </c>
      <c r="CD28" s="96">
        <f t="shared" ref="CD28:CO28" si="83">CD10*CD24*CD25*CD26</f>
        <v>2021484.167</v>
      </c>
      <c r="CE28" s="96">
        <f t="shared" si="83"/>
        <v>1704132.889</v>
      </c>
      <c r="CF28" s="96">
        <f t="shared" si="83"/>
        <v>1617187.334</v>
      </c>
      <c r="CG28" s="96">
        <f t="shared" si="83"/>
        <v>1565020</v>
      </c>
      <c r="CH28" s="96">
        <f t="shared" si="83"/>
        <v>2021484.167</v>
      </c>
      <c r="CI28" s="96">
        <f t="shared" si="83"/>
        <v>2608366.667</v>
      </c>
      <c r="CJ28" s="96">
        <f t="shared" si="83"/>
        <v>2776171.589</v>
      </c>
      <c r="CK28" s="96">
        <f t="shared" si="83"/>
        <v>2776171.589</v>
      </c>
      <c r="CL28" s="96">
        <f t="shared" si="83"/>
        <v>2498554.43</v>
      </c>
      <c r="CM28" s="96">
        <f t="shared" si="83"/>
        <v>2026605.26</v>
      </c>
      <c r="CN28" s="96">
        <f t="shared" si="83"/>
        <v>1961230.897</v>
      </c>
      <c r="CO28" s="96">
        <f t="shared" si="83"/>
        <v>2443030.999</v>
      </c>
      <c r="CP28" s="138">
        <f t="shared" si="84"/>
        <v>26019439.99</v>
      </c>
      <c r="CQ28" s="139"/>
      <c r="CR28" s="139"/>
      <c r="CS28" s="139"/>
      <c r="CT28" s="139"/>
    </row>
    <row r="29" ht="12.0" customHeight="1">
      <c r="A29" s="95"/>
      <c r="B29" s="95"/>
      <c r="C29" s="125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9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9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9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9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9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9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9"/>
      <c r="CQ29" s="159"/>
      <c r="CR29" s="159"/>
      <c r="CS29" s="159"/>
      <c r="CT29" s="159"/>
    </row>
    <row r="30">
      <c r="A30" s="100"/>
      <c r="B30" s="101" t="s">
        <v>216</v>
      </c>
      <c r="C30" s="84"/>
      <c r="D30" s="96">
        <f t="shared" ref="D30:O30" si="85">D16+D22+D28</f>
        <v>0</v>
      </c>
      <c r="E30" s="96">
        <f t="shared" si="85"/>
        <v>0</v>
      </c>
      <c r="F30" s="96">
        <f t="shared" si="85"/>
        <v>0</v>
      </c>
      <c r="G30" s="96">
        <f t="shared" si="85"/>
        <v>0</v>
      </c>
      <c r="H30" s="96">
        <f t="shared" si="85"/>
        <v>0</v>
      </c>
      <c r="I30" s="96">
        <f t="shared" si="85"/>
        <v>0</v>
      </c>
      <c r="J30" s="96">
        <f t="shared" si="85"/>
        <v>5161500</v>
      </c>
      <c r="K30" s="96">
        <f t="shared" si="85"/>
        <v>4874750</v>
      </c>
      <c r="L30" s="96">
        <f t="shared" si="85"/>
        <v>4162500</v>
      </c>
      <c r="M30" s="96">
        <f t="shared" si="85"/>
        <v>3154250</v>
      </c>
      <c r="N30" s="96">
        <f t="shared" si="85"/>
        <v>3052500</v>
      </c>
      <c r="O30" s="96">
        <f t="shared" si="85"/>
        <v>4014500</v>
      </c>
      <c r="P30" s="138">
        <f t="shared" ref="P30:P35" si="92">SUM(D30:O30)</f>
        <v>24420000</v>
      </c>
      <c r="Q30" s="96">
        <f t="shared" ref="Q30:AB30" si="86">Q16+Q22+Q28</f>
        <v>3441000</v>
      </c>
      <c r="R30" s="96">
        <f t="shared" si="86"/>
        <v>2849000</v>
      </c>
      <c r="S30" s="96">
        <f t="shared" si="86"/>
        <v>2580750</v>
      </c>
      <c r="T30" s="96">
        <f t="shared" si="86"/>
        <v>2497500</v>
      </c>
      <c r="U30" s="96">
        <f t="shared" si="86"/>
        <v>3441000</v>
      </c>
      <c r="V30" s="96">
        <f t="shared" si="86"/>
        <v>4717500</v>
      </c>
      <c r="W30" s="96">
        <f t="shared" si="86"/>
        <v>5493556.5</v>
      </c>
      <c r="X30" s="96">
        <f t="shared" si="86"/>
        <v>5198204</v>
      </c>
      <c r="Y30" s="96">
        <f t="shared" si="86"/>
        <v>4458870</v>
      </c>
      <c r="Z30" s="96">
        <f t="shared" si="86"/>
        <v>3426089</v>
      </c>
      <c r="AA30" s="96">
        <f t="shared" si="86"/>
        <v>3315570</v>
      </c>
      <c r="AB30" s="96">
        <f t="shared" si="86"/>
        <v>4312146.5</v>
      </c>
      <c r="AC30" s="138">
        <f t="shared" ref="AC30:AC35" si="93">SUM(Q30:AB30)</f>
        <v>45731186</v>
      </c>
      <c r="AD30" s="96">
        <f t="shared" ref="AD30:AO30" si="87">AD16+AD22+AD28</f>
        <v>3721441.5</v>
      </c>
      <c r="AE30" s="96">
        <f t="shared" si="87"/>
        <v>3094532</v>
      </c>
      <c r="AF30" s="96">
        <f t="shared" si="87"/>
        <v>2835384</v>
      </c>
      <c r="AG30" s="96">
        <f t="shared" si="87"/>
        <v>2743920</v>
      </c>
      <c r="AH30" s="96">
        <f t="shared" si="87"/>
        <v>3721441.5</v>
      </c>
      <c r="AI30" s="96">
        <f t="shared" si="87"/>
        <v>5030520</v>
      </c>
      <c r="AJ30" s="96">
        <f t="shared" si="87"/>
        <v>5840891.04</v>
      </c>
      <c r="AK30" s="96">
        <f t="shared" si="87"/>
        <v>5536677.965</v>
      </c>
      <c r="AL30" s="96">
        <f t="shared" si="87"/>
        <v>4769275.95</v>
      </c>
      <c r="AM30" s="96">
        <f t="shared" si="87"/>
        <v>3711399.515</v>
      </c>
      <c r="AN30" s="96">
        <f t="shared" si="87"/>
        <v>3591676.95</v>
      </c>
      <c r="AO30" s="96">
        <f t="shared" si="87"/>
        <v>4624038.74</v>
      </c>
      <c r="AP30" s="138">
        <f t="shared" ref="AP30:AP35" si="94">SUM(AD30:AO30)</f>
        <v>49221199.16</v>
      </c>
      <c r="AQ30" s="96">
        <f t="shared" ref="AQ30:BB30" si="88">AQ16+AQ22+AQ28</f>
        <v>4015612.59</v>
      </c>
      <c r="AR30" s="96">
        <f t="shared" si="88"/>
        <v>3352231.82</v>
      </c>
      <c r="AS30" s="96">
        <f t="shared" si="88"/>
        <v>3102973.365</v>
      </c>
      <c r="AT30" s="96">
        <f t="shared" si="88"/>
        <v>3002877.45</v>
      </c>
      <c r="AU30" s="96">
        <f t="shared" si="88"/>
        <v>4015612.59</v>
      </c>
      <c r="AV30" s="96">
        <f t="shared" si="88"/>
        <v>5358075.45</v>
      </c>
      <c r="AW30" s="96">
        <f t="shared" si="88"/>
        <v>6204121.452</v>
      </c>
      <c r="AX30" s="96">
        <f t="shared" si="88"/>
        <v>5890781.984</v>
      </c>
      <c r="AY30" s="96">
        <f t="shared" si="88"/>
        <v>5094293.274</v>
      </c>
      <c r="AZ30" s="96">
        <f t="shared" si="88"/>
        <v>4010745.181</v>
      </c>
      <c r="BA30" s="96">
        <f t="shared" si="88"/>
        <v>3881366.304</v>
      </c>
      <c r="BB30" s="96">
        <f t="shared" si="88"/>
        <v>4950763.583</v>
      </c>
      <c r="BC30" s="138">
        <f t="shared" ref="BC30:BC35" si="95">SUM(AQ30:BB30)</f>
        <v>52879455.04</v>
      </c>
      <c r="BD30" s="96">
        <f t="shared" ref="BD30:BO30" si="89">BD16+BD22+BD28</f>
        <v>4324084.648</v>
      </c>
      <c r="BE30" s="96">
        <f t="shared" si="89"/>
        <v>3622608.55</v>
      </c>
      <c r="BF30" s="96">
        <f t="shared" si="89"/>
        <v>3384066.246</v>
      </c>
      <c r="BG30" s="96">
        <f t="shared" si="89"/>
        <v>3274902.819</v>
      </c>
      <c r="BH30" s="96">
        <f t="shared" si="89"/>
        <v>4324084.648</v>
      </c>
      <c r="BI30" s="96">
        <f t="shared" si="89"/>
        <v>5700756.759</v>
      </c>
      <c r="BJ30" s="96">
        <f t="shared" si="89"/>
        <v>6454793.025</v>
      </c>
      <c r="BK30" s="96">
        <f t="shared" si="89"/>
        <v>6261149.235</v>
      </c>
      <c r="BL30" s="96">
        <f t="shared" si="89"/>
        <v>5434519.289</v>
      </c>
      <c r="BM30" s="96">
        <f t="shared" si="89"/>
        <v>4324711.327</v>
      </c>
      <c r="BN30" s="96">
        <f t="shared" si="89"/>
        <v>4185204.51</v>
      </c>
      <c r="BO30" s="96">
        <f t="shared" si="89"/>
        <v>5292930.281</v>
      </c>
      <c r="BP30" s="138">
        <f t="shared" ref="BP30:BP35" si="96">SUM(BD30:BO30)</f>
        <v>56583811.34</v>
      </c>
      <c r="BQ30" s="96">
        <f t="shared" ref="BQ30:CB30" si="90">BQ16+BQ22+BQ28</f>
        <v>4647450.978</v>
      </c>
      <c r="BR30" s="96">
        <f t="shared" si="90"/>
        <v>3906190.876</v>
      </c>
      <c r="BS30" s="96">
        <f t="shared" si="90"/>
        <v>3679232.024</v>
      </c>
      <c r="BT30" s="96">
        <f t="shared" si="90"/>
        <v>3560547.12</v>
      </c>
      <c r="BU30" s="96">
        <f t="shared" si="90"/>
        <v>4647450.978</v>
      </c>
      <c r="BV30" s="96">
        <f t="shared" si="90"/>
        <v>6059176.679</v>
      </c>
      <c r="BW30" s="96">
        <f t="shared" si="90"/>
        <v>6648436.816</v>
      </c>
      <c r="BX30" s="96">
        <f t="shared" si="90"/>
        <v>6648436.816</v>
      </c>
      <c r="BY30" s="96">
        <f t="shared" si="90"/>
        <v>5790574.001</v>
      </c>
      <c r="BZ30" s="96">
        <f t="shared" si="90"/>
        <v>4653905.771</v>
      </c>
      <c r="CA30" s="96">
        <f t="shared" si="90"/>
        <v>4503779.779</v>
      </c>
      <c r="CB30" s="96">
        <f t="shared" si="90"/>
        <v>5651171.294</v>
      </c>
      <c r="CC30" s="138">
        <f t="shared" ref="CC30:CC35" si="97">SUM(BQ30:CB30)</f>
        <v>60396353.13</v>
      </c>
      <c r="CD30" s="96">
        <f t="shared" ref="CD30:CO30" si="91">CD16+CD22+CD28</f>
        <v>4986327.612</v>
      </c>
      <c r="CE30" s="96">
        <f t="shared" si="91"/>
        <v>4203527.793</v>
      </c>
      <c r="CF30" s="96">
        <f t="shared" si="91"/>
        <v>3989062.09</v>
      </c>
      <c r="CG30" s="96">
        <f t="shared" si="91"/>
        <v>3860382.667</v>
      </c>
      <c r="CH30" s="96">
        <f t="shared" si="91"/>
        <v>4986327.612</v>
      </c>
      <c r="CI30" s="96">
        <f t="shared" si="91"/>
        <v>6433971.112</v>
      </c>
      <c r="CJ30" s="96">
        <f t="shared" si="91"/>
        <v>6847889.921</v>
      </c>
      <c r="CK30" s="96">
        <f t="shared" si="91"/>
        <v>6847889.921</v>
      </c>
      <c r="CL30" s="96">
        <f t="shared" si="91"/>
        <v>6163100.929</v>
      </c>
      <c r="CM30" s="96">
        <f t="shared" si="91"/>
        <v>4998959.642</v>
      </c>
      <c r="CN30" s="96">
        <f t="shared" si="91"/>
        <v>4837702.879</v>
      </c>
      <c r="CO30" s="96">
        <f t="shared" si="91"/>
        <v>6026143.13</v>
      </c>
      <c r="CP30" s="138">
        <f t="shared" ref="CP30:CP35" si="98">SUM(CD30:CO30)</f>
        <v>64181285.31</v>
      </c>
      <c r="CQ30" s="139"/>
      <c r="CR30" s="139"/>
      <c r="CS30" s="139"/>
      <c r="CT30" s="139"/>
    </row>
    <row r="31">
      <c r="A31" s="95"/>
      <c r="B31" s="103" t="s">
        <v>217</v>
      </c>
      <c r="C31" s="84"/>
      <c r="D31" s="96">
        <f>(D15+D21+D27)*'Переменные'!$C$16*'Переменные'!$C$21*'Переменные'!$C$26</f>
        <v>0</v>
      </c>
      <c r="E31" s="96">
        <f>(E15+E21+E27)*'Переменные'!$C$16*'Переменные'!$C$21*'Переменные'!$C$26</f>
        <v>0</v>
      </c>
      <c r="F31" s="96">
        <f>(F15+F21+F27)*'Переменные'!$C$16*'Переменные'!$C$21*'Переменные'!$C$26</f>
        <v>0</v>
      </c>
      <c r="G31" s="96">
        <f>(G15+G21+G27)*'Переменные'!$C$16*'Переменные'!$C$21*'Переменные'!$C$26</f>
        <v>0</v>
      </c>
      <c r="H31" s="96">
        <f>(H15+H21+H27)*'Переменные'!$C$16*'Переменные'!$C$21*'Переменные'!$C$26</f>
        <v>0</v>
      </c>
      <c r="I31" s="96">
        <f>(I15+I21+I27)*'Переменные'!$C$16*'Переменные'!$C$21*'Переменные'!$C$26</f>
        <v>0</v>
      </c>
      <c r="J31" s="96">
        <f>(J15+J21+J27)*'Переменные'!$C$16*'Переменные'!$C$21*'Переменные'!$C$26</f>
        <v>4033921.5</v>
      </c>
      <c r="K31" s="96">
        <f>(K15+K21+K27)*'Переменные'!$C$16*'Переменные'!$C$21*'Переменные'!$C$26</f>
        <v>3809814.75</v>
      </c>
      <c r="L31" s="96">
        <f>(L15+L21+L27)*'Переменные'!$C$16*'Переменные'!$C$21*'Переменные'!$C$26</f>
        <v>3253162.5</v>
      </c>
      <c r="M31" s="96">
        <f>(M15+M21+M27)*'Переменные'!$C$16*'Переменные'!$C$21*'Переменные'!$C$26</f>
        <v>2465174.25</v>
      </c>
      <c r="N31" s="96">
        <f>(N15+N21+N27)*'Переменные'!$C$16*'Переменные'!$C$21*'Переменные'!$C$26</f>
        <v>2385652.5</v>
      </c>
      <c r="O31" s="96">
        <f>(O15+O21+O27)*'Переменные'!$C$16*'Переменные'!$C$21*'Переменные'!$C$26</f>
        <v>3137494.5</v>
      </c>
      <c r="P31" s="138">
        <f t="shared" si="92"/>
        <v>19085220</v>
      </c>
      <c r="Q31" s="96">
        <f>(Q15+Q21+Q27)*'Переменные'!$C$16*'Переменные'!$C$21*'Переменные'!$C$26</f>
        <v>2689281</v>
      </c>
      <c r="R31" s="96">
        <f>(R15+R21+R27)*'Переменные'!$C$16*'Переменные'!$C$21*'Переменные'!$C$26</f>
        <v>2226609</v>
      </c>
      <c r="S31" s="96">
        <f>(S15+S21+S27)*'Переменные'!$C$16*'Переменные'!$C$21*'Переменные'!$C$26</f>
        <v>2016960.75</v>
      </c>
      <c r="T31" s="96">
        <f>(T15+T21+T27)*'Переменные'!$C$16*'Переменные'!$C$21*'Переменные'!$C$26</f>
        <v>1951897.5</v>
      </c>
      <c r="U31" s="96">
        <f>(U15+U21+U27)*'Переменные'!$C$16*'Переменные'!$C$21*'Переменные'!$C$26</f>
        <v>2689281</v>
      </c>
      <c r="V31" s="96">
        <f>(V15+V21+V27)*'Переменные'!$C$16*'Переменные'!$C$21*'Переменные'!$C$26</f>
        <v>3686917.5</v>
      </c>
      <c r="W31" s="96">
        <f>(W15+W21+W27)*'Переменные'!$C$16*'Переменные'!$C$21*'Переменные'!$C$26*(100%+'Переменные'!$C$28)</f>
        <v>4293437.117</v>
      </c>
      <c r="X31" s="96">
        <f>(X15+X21+X27)*'Переменные'!$C$16*'Переменные'!$C$21*'Переменные'!$C$26*(100%+'Переменные'!$C$28)</f>
        <v>4062607.164</v>
      </c>
      <c r="Y31" s="96">
        <f>(Y15+Y21+Y27)*'Переменные'!$C$16*'Переменные'!$C$21*'Переменные'!$C$26*(100%+'Переменные'!$C$28)</f>
        <v>3484787.67</v>
      </c>
      <c r="Z31" s="96">
        <f>(Z15+Z21+Z27)*'Переменные'!$C$16*'Переменные'!$C$21*'Переменные'!$C$26*(100%+'Переменные'!$C$28)</f>
        <v>2677627.449</v>
      </c>
      <c r="AA31" s="96">
        <f>(AA15+AA21+AA27)*'Переменные'!$C$16*'Переменные'!$C$21*'Переменные'!$C$26*(100%+'Переменные'!$C$28)</f>
        <v>2591252.37</v>
      </c>
      <c r="AB31" s="96">
        <f>(AB15+AB21+AB27)*'Переменные'!$C$16*'Переменные'!$C$21*'Переменные'!$C$26*(100%+'Переменные'!$C$28)</f>
        <v>3370117.307</v>
      </c>
      <c r="AC31" s="138">
        <f t="shared" si="93"/>
        <v>35740775.83</v>
      </c>
      <c r="AD31" s="96">
        <f>(AD15+AD21+AD27)*'Переменные'!$C$16*'Переменные'!$C$21*'Переменные'!$C$26*(100%+'Переменные'!$C$28)</f>
        <v>2908457.402</v>
      </c>
      <c r="AE31" s="96">
        <f>(AE15+AE21+AE27)*'Переменные'!$C$16*'Переменные'!$C$21*'Переменные'!$C$26*(100%+'Переменные'!$C$28)</f>
        <v>2418502.212</v>
      </c>
      <c r="AF31" s="96">
        <f>(AF15+AF21+AF27)*'Переменные'!$C$16*'Переменные'!$C$21*'Переменные'!$C$26*(100%+'Переменные'!$C$28)</f>
        <v>2215967.544</v>
      </c>
      <c r="AG31" s="96">
        <f>(AG15+AG21+AG27)*'Переменные'!$C$16*'Переменные'!$C$21*'Переменные'!$C$26*(100%+'Переменные'!$C$28)</f>
        <v>2144484.72</v>
      </c>
      <c r="AH31" s="96">
        <f>(AH15+AH21+AH27)*'Переменные'!$C$16*'Переменные'!$C$21*'Переменные'!$C$26*(100%+'Переменные'!$C$28)</f>
        <v>2908457.402</v>
      </c>
      <c r="AI31" s="96">
        <f>(AI15+AI21+AI27)*'Переменные'!$C$16*'Переменные'!$C$21*'Переменные'!$C$26*(100%+'Переменные'!$C$28)</f>
        <v>3931555.32</v>
      </c>
      <c r="AJ31" s="96">
        <f>(AJ15+AJ21+AJ27)*'Переменные'!$C$16*'Переменные'!$C$21*'Переменные'!$C$26*(100%+'Переменные'!$C$28)</f>
        <v>4431935.088</v>
      </c>
      <c r="AK31" s="96">
        <f>(AK15+AK21+AK27)*'Переменные'!$C$16*'Переменные'!$C$21*'Переменные'!$C$26*(100%+'Переменные'!$C$28)</f>
        <v>4201105.136</v>
      </c>
      <c r="AL31" s="96">
        <f>(AL15+AL21+AL27)*'Переменные'!$C$16*'Переменные'!$C$21*'Переменные'!$C$26*(100%+'Переменные'!$C$28)</f>
        <v>3618817.965</v>
      </c>
      <c r="AM31" s="96">
        <f>(AM15+AM21+AM27)*'Переменные'!$C$16*'Переменные'!$C$21*'Переменные'!$C$26*(100%+'Переменные'!$C$28)</f>
        <v>2816125.421</v>
      </c>
      <c r="AN31" s="96">
        <f>(AN15+AN21+AN27)*'Переменные'!$C$16*'Переменные'!$C$21*'Переменные'!$C$26*(100%+'Переменные'!$C$28)</f>
        <v>2725282.665</v>
      </c>
      <c r="AO31" s="96">
        <f>(AO15+AO21+AO27)*'Переменные'!$C$16*'Переменные'!$C$21*'Переменные'!$C$26*(100%+'Переменные'!$C$28)</f>
        <v>3508615.278</v>
      </c>
      <c r="AP31" s="138">
        <f t="shared" si="94"/>
        <v>37829306.15</v>
      </c>
      <c r="AQ31" s="96">
        <f>(AQ15+AQ21+AQ27)*'Переменные'!$C$16*'Переменные'!$C$21*'Переменные'!$C$26*(100%+'Переменные'!$C$28)</f>
        <v>3046955.373</v>
      </c>
      <c r="AR31" s="96">
        <f>(AR15+AR21+AR27)*'Переменные'!$C$16*'Переменные'!$C$21*'Переменные'!$C$26*(100%+'Переменные'!$C$28)</f>
        <v>2543597.154</v>
      </c>
      <c r="AS31" s="96">
        <f>(AS15+AS21+AS27)*'Переменные'!$C$16*'Переменные'!$C$21*'Переменные'!$C$26*(100%+'Переменные'!$C$28)</f>
        <v>2354465.516</v>
      </c>
      <c r="AT31" s="96">
        <f>(AT15+AT21+AT27)*'Переменные'!$C$16*'Переменные'!$C$21*'Переменные'!$C$26*(100%+'Переменные'!$C$28)</f>
        <v>2278515.015</v>
      </c>
      <c r="AU31" s="96">
        <f>(AU15+AU21+AU27)*'Переменные'!$C$16*'Переменные'!$C$21*'Переменные'!$C$26*(100%+'Переменные'!$C$28)</f>
        <v>3046955.373</v>
      </c>
      <c r="AV31" s="96">
        <f>(AV15+AV21+AV27)*'Переменные'!$C$16*'Переменные'!$C$21*'Переменные'!$C$26*(100%+'Переменные'!$C$28)</f>
        <v>4065585.615</v>
      </c>
      <c r="AW31" s="96">
        <f>(AW15+AW21+AW27)*'Переменные'!$C$16*'Переменные'!$C$21*'Переменные'!$C$26*(100%+'Переменные'!$C$28)</f>
        <v>4570433.06</v>
      </c>
      <c r="AX31" s="96">
        <f>(AX15+AX21+AX27)*'Переменные'!$C$16*'Переменные'!$C$21*'Переменные'!$C$26*(100%+'Переменные'!$C$28)</f>
        <v>4339603.107</v>
      </c>
      <c r="AY31" s="96">
        <f>(AY15+AY21+AY27)*'Переменные'!$C$16*'Переменные'!$C$21*'Переменные'!$C$26*(100%+'Переменные'!$C$28)</f>
        <v>3752848.26</v>
      </c>
      <c r="AZ31" s="96">
        <f>(AZ15+AZ21+AZ27)*'Переменные'!$C$16*'Переменные'!$C$21*'Переменные'!$C$26*(100%+'Переменные'!$C$28)</f>
        <v>2954623.392</v>
      </c>
      <c r="BA31" s="96">
        <f>(BA15+BA21+BA27)*'Переменные'!$C$16*'Переменные'!$C$21*'Переменные'!$C$26*(100%+'Переменные'!$C$28)</f>
        <v>2859312.96</v>
      </c>
      <c r="BB31" s="96">
        <f>(BB15+BB21+BB27)*'Переменные'!$C$16*'Переменные'!$C$21*'Переменные'!$C$26*(100%+'Переменные'!$C$28)</f>
        <v>3647113.25</v>
      </c>
      <c r="BC31" s="138">
        <f t="shared" si="95"/>
        <v>39460008.07</v>
      </c>
      <c r="BD31" s="96">
        <f>(BD15+BD21+BD27)*'Переменные'!$C$16*'Переменные'!$C$21*'Переменные'!$C$26*(100%+'Переменные'!$C$28)</f>
        <v>3185453.345</v>
      </c>
      <c r="BE31" s="96">
        <f>(BE15+BE21+BE27)*'Переменные'!$C$16*'Переменные'!$C$21*'Переменные'!$C$26*(100%+'Переменные'!$C$28)</f>
        <v>2668692.096</v>
      </c>
      <c r="BF31" s="96">
        <f>(BF15+BF21+BF27)*'Переменные'!$C$16*'Переменные'!$C$21*'Переменные'!$C$26*(100%+'Переменные'!$C$28)</f>
        <v>2492963.487</v>
      </c>
      <c r="BG31" s="96">
        <f>(BG15+BG21+BG27)*'Переменные'!$C$16*'Переменные'!$C$21*'Переменные'!$C$26*(100%+'Переменные'!$C$28)</f>
        <v>2412545.31</v>
      </c>
      <c r="BH31" s="96">
        <f>(BH15+BH21+BH27)*'Переменные'!$C$16*'Переменные'!$C$21*'Переменные'!$C$26*(100%+'Переменные'!$C$28)</f>
        <v>3185453.345</v>
      </c>
      <c r="BI31" s="96">
        <f>(BI15+BI21+BI27)*'Переменные'!$C$16*'Переменные'!$C$21*'Переменные'!$C$26*(100%+'Переменные'!$C$28)</f>
        <v>4199615.91</v>
      </c>
      <c r="BJ31" s="96">
        <f>(BJ15+BJ21+BJ27)*'Переменные'!$C$16*'Переменные'!$C$21*'Переменные'!$C$26*(100%+'Переменные'!$C$28)</f>
        <v>4616599.05</v>
      </c>
      <c r="BK31" s="96">
        <f>(BK15+BK21+BK27)*'Переменные'!$C$16*'Переменные'!$C$21*'Переменные'!$C$26*(100%+'Переменные'!$C$28)</f>
        <v>4478101.079</v>
      </c>
      <c r="BL31" s="96">
        <f>(BL15+BL21+BL27)*'Переменные'!$C$16*'Переменные'!$C$21*'Переменные'!$C$26*(100%+'Переменные'!$C$28)</f>
        <v>3886878.555</v>
      </c>
      <c r="BM31" s="96">
        <f>(BM15+BM21+BM27)*'Переменные'!$C$16*'Переменные'!$C$21*'Переменные'!$C$26*(100%+'Переменные'!$C$28)</f>
        <v>3093121.364</v>
      </c>
      <c r="BN31" s="96">
        <f>(BN15+BN21+BN27)*'Переменные'!$C$16*'Переменные'!$C$21*'Переменные'!$C$26*(100%+'Переменные'!$C$28)</f>
        <v>2993343.255</v>
      </c>
      <c r="BO31" s="96">
        <f>(BO15+BO21+BO27)*'Переменные'!$C$16*'Переменные'!$C$21*'Переменные'!$C$26*(100%+'Переменные'!$C$28)</f>
        <v>3785611.221</v>
      </c>
      <c r="BP31" s="138">
        <f t="shared" si="96"/>
        <v>40998378.02</v>
      </c>
      <c r="BQ31" s="96">
        <f>(BQ15+BQ21+BQ27)*'Переменные'!$C$16*'Переменные'!$C$21*'Переменные'!$C$26*(100%+'Переменные'!$C$28)</f>
        <v>3323951.316</v>
      </c>
      <c r="BR31" s="96">
        <f>(BR15+BR21+BR27)*'Переменные'!$C$16*'Переменные'!$C$21*'Переменные'!$C$26*(100%+'Переменные'!$C$28)</f>
        <v>2793787.038</v>
      </c>
      <c r="BS31" s="96">
        <f>(BS15+BS21+BS27)*'Переменные'!$C$16*'Переменные'!$C$21*'Переменные'!$C$26*(100%+'Переменные'!$C$28)</f>
        <v>2631461.459</v>
      </c>
      <c r="BT31" s="96">
        <f>(BT15+BT21+BT27)*'Переменные'!$C$16*'Переменные'!$C$21*'Переменные'!$C$26*(100%+'Переменные'!$C$28)</f>
        <v>2546575.605</v>
      </c>
      <c r="BU31" s="96">
        <f>(BU15+BU21+BU27)*'Переменные'!$C$16*'Переменные'!$C$21*'Переменные'!$C$26*(100%+'Переменные'!$C$28)</f>
        <v>3323951.316</v>
      </c>
      <c r="BV31" s="96">
        <f>(BV15+BV21+BV27)*'Переменные'!$C$16*'Переменные'!$C$21*'Переменные'!$C$26*(100%+'Переменные'!$C$28)</f>
        <v>4333646.205</v>
      </c>
      <c r="BW31" s="96">
        <f>(BW15+BW21+BW27)*'Переменные'!$C$16*'Переменные'!$C$21*'Переменные'!$C$26*(100%+'Переменные'!$C$28)</f>
        <v>4616599.05</v>
      </c>
      <c r="BX31" s="96">
        <f>(BX15+BX21+BX27)*'Переменные'!$C$16*'Переменные'!$C$21*'Переменные'!$C$26*(100%+'Переменные'!$C$28)</f>
        <v>4616599.05</v>
      </c>
      <c r="BY31" s="96">
        <f>(BY15+BY21+BY27)*'Переменные'!$C$16*'Переменные'!$C$21*'Переменные'!$C$26*(100%+'Переменные'!$C$28)</f>
        <v>4020908.85</v>
      </c>
      <c r="BZ31" s="96">
        <f>(BZ15+BZ21+BZ27)*'Переменные'!$C$16*'Переменные'!$C$21*'Переменные'!$C$26*(100%+'Переменные'!$C$28)</f>
        <v>3231619.335</v>
      </c>
      <c r="CA31" s="96">
        <f>(CA15+CA21+CA27)*'Переменные'!$C$16*'Переменные'!$C$21*'Переменные'!$C$26*(100%+'Переменные'!$C$28)</f>
        <v>3127373.55</v>
      </c>
      <c r="CB31" s="96">
        <f>(CB15+CB21+CB27)*'Переменные'!$C$16*'Переменные'!$C$21*'Переменные'!$C$26*(100%+'Переменные'!$C$28)</f>
        <v>3924109.193</v>
      </c>
      <c r="CC31" s="138">
        <f t="shared" si="97"/>
        <v>42490581.97</v>
      </c>
      <c r="CD31" s="96">
        <f>(CD15+CD21+CD27)*'Переменные'!$C$16*'Переменные'!$C$21*'Переменные'!$C$26*(100%+'Переменные'!$C$28)</f>
        <v>3462449.288</v>
      </c>
      <c r="CE31" s="96">
        <f>(CE15+CE21+CE27)*'Переменные'!$C$16*'Переменные'!$C$21*'Переменные'!$C$26*(100%+'Переменные'!$C$28)</f>
        <v>2918881.98</v>
      </c>
      <c r="CF31" s="96">
        <f>(CF15+CF21+CF27)*'Переменные'!$C$16*'Переменные'!$C$21*'Переменные'!$C$26*(100%+'Переменные'!$C$28)</f>
        <v>2769959.43</v>
      </c>
      <c r="CG31" s="96">
        <f>(CG15+CG21+CG27)*'Переменные'!$C$16*'Переменные'!$C$21*'Переменные'!$C$26*(100%+'Переменные'!$C$28)</f>
        <v>2680605.9</v>
      </c>
      <c r="CH31" s="96">
        <f>(CH15+CH21+CH27)*'Переменные'!$C$16*'Переменные'!$C$21*'Переменные'!$C$26*(100%+'Переменные'!$C$28)</f>
        <v>3462449.288</v>
      </c>
      <c r="CI31" s="96">
        <f>(CI15+CI21+CI27)*'Переменные'!$C$16*'Переменные'!$C$21*'Переменные'!$C$26*(100%+'Переменные'!$C$28)</f>
        <v>4467676.5</v>
      </c>
      <c r="CJ31" s="96">
        <f>(CJ15+CJ21+CJ27)*'Переменные'!$C$16*'Переменные'!$C$21*'Переменные'!$C$26*(100%+'Переменные'!$C$28)</f>
        <v>4616599.05</v>
      </c>
      <c r="CK31" s="96">
        <f>(CK15+CK21+CK27)*'Переменные'!$C$16*'Переменные'!$C$21*'Переменные'!$C$26*(100%+'Переменные'!$C$28)</f>
        <v>4616599.05</v>
      </c>
      <c r="CL31" s="96">
        <f>(CL15+CL21+CL27)*'Переменные'!$C$16*'Переменные'!$C$21*'Переменные'!$C$26*(100%+'Переменные'!$C$28)</f>
        <v>4154939.145</v>
      </c>
      <c r="CM31" s="96">
        <f>(CM15+CM21+CM27)*'Переменные'!$C$16*'Переменные'!$C$21*'Переменные'!$C$26*(100%+'Переменные'!$C$28)</f>
        <v>3370117.307</v>
      </c>
      <c r="CN31" s="96">
        <f>(CN15+CN21+CN27)*'Переменные'!$C$16*'Переменные'!$C$21*'Переменные'!$C$26*(100%+'Переменные'!$C$28)</f>
        <v>3261403.845</v>
      </c>
      <c r="CO31" s="96">
        <f>(CO15+CO21+CO27)*'Переменные'!$C$16*'Переменные'!$C$21*'Переменные'!$C$26*(100%+'Переменные'!$C$28)</f>
        <v>4062607.164</v>
      </c>
      <c r="CP31" s="138">
        <f t="shared" si="98"/>
        <v>43844287.95</v>
      </c>
      <c r="CQ31" s="139"/>
      <c r="CR31" s="139"/>
      <c r="CS31" s="139"/>
      <c r="CT31" s="139"/>
    </row>
    <row r="32">
      <c r="A32" s="95"/>
      <c r="B32" s="103" t="s">
        <v>218</v>
      </c>
      <c r="C32" s="84"/>
      <c r="D32" s="96">
        <f>(D15+D21+D27)*'Переменные'!$C$18*'Переменные'!$C$23*'Переменные'!$C$26</f>
        <v>0</v>
      </c>
      <c r="E32" s="96">
        <f>(E15+E21+E27)*'Переменные'!$C$18*'Переменные'!$C$23*'Переменные'!$C$26</f>
        <v>0</v>
      </c>
      <c r="F32" s="96">
        <f>(F15+F21+F27)*'Переменные'!$C$18*'Переменные'!$C$23*'Переменные'!$C$26</f>
        <v>0</v>
      </c>
      <c r="G32" s="96">
        <f>(G15+G21+G27)*'Переменные'!$C$18*'Переменные'!$C$23*'Переменные'!$C$26</f>
        <v>0</v>
      </c>
      <c r="H32" s="96">
        <f>(H15+H21+H27)*'Переменные'!$C$18*'Переменные'!$C$23*'Переменные'!$C$26</f>
        <v>0</v>
      </c>
      <c r="I32" s="96">
        <f>(I15+I21+I27)*'Переменные'!$C$18*'Переменные'!$C$23*'Переменные'!$C$26</f>
        <v>0</v>
      </c>
      <c r="J32" s="96">
        <f>(J15+J21+J27)*'Переменные'!$C$18*'Переменные'!$C$23*'Переменные'!$C$26</f>
        <v>1537987.5</v>
      </c>
      <c r="K32" s="96">
        <f>(K15+K21+K27)*'Переменные'!$C$18*'Переменные'!$C$23*'Переменные'!$C$26</f>
        <v>1452543.75</v>
      </c>
      <c r="L32" s="96">
        <f>(L15+L21+L27)*'Переменные'!$C$18*'Переменные'!$C$23*'Переменные'!$C$26</f>
        <v>1240312.5</v>
      </c>
      <c r="M32" s="96">
        <f>(M15+M21+M27)*'Переменные'!$C$18*'Переменные'!$C$23*'Переменные'!$C$26</f>
        <v>939881.25</v>
      </c>
      <c r="N32" s="96">
        <f>(N15+N21+N27)*'Переменные'!$C$18*'Переменные'!$C$23*'Переменные'!$C$26</f>
        <v>909562.5</v>
      </c>
      <c r="O32" s="96">
        <f>(O15+O21+O27)*'Переменные'!$C$18*'Переменные'!$C$23*'Переменные'!$C$26</f>
        <v>1196212.5</v>
      </c>
      <c r="P32" s="138">
        <f t="shared" si="92"/>
        <v>7276500</v>
      </c>
      <c r="Q32" s="96">
        <f>(Q15+Q21+Q27)*'Переменные'!$C$18*'Переменные'!$C$23*'Переменные'!$C$26</f>
        <v>1025325</v>
      </c>
      <c r="R32" s="96">
        <f>(R15+R21+R27)*'Переменные'!$C$18*'Переменные'!$C$23*'Переменные'!$C$26</f>
        <v>848925</v>
      </c>
      <c r="S32" s="96">
        <f>(S15+S21+S27)*'Переменные'!$C$18*'Переменные'!$C$23*'Переменные'!$C$26</f>
        <v>768993.75</v>
      </c>
      <c r="T32" s="96">
        <f>(T15+T21+T27)*'Переменные'!$C$18*'Переменные'!$C$23*'Переменные'!$C$26</f>
        <v>744187.5</v>
      </c>
      <c r="U32" s="96">
        <f>(U15+U21+U27)*'Переменные'!$C$18*'Переменные'!$C$23*'Переменные'!$C$26</f>
        <v>1025325</v>
      </c>
      <c r="V32" s="96">
        <f>(V15+V21+V27)*'Переменные'!$C$18*'Переменные'!$C$23*'Переменные'!$C$26</f>
        <v>1405687.5</v>
      </c>
      <c r="W32" s="96">
        <f>((W15+W21+W27)*'Переменные'!$C$18*'Переменные'!$C$23*'Переменные'!$C$26)*(100%+'Переменные'!$C$28)</f>
        <v>1636931.363</v>
      </c>
      <c r="X32" s="96">
        <f>((X15+X21+X27)*'Переменные'!$C$18*'Переменные'!$C$23*'Переменные'!$C$26)*(100%+'Переменные'!$C$28)</f>
        <v>1548924.3</v>
      </c>
      <c r="Y32" s="96">
        <f>((Y15+Y21+Y27)*'Переменные'!$C$18*'Переменные'!$C$23*'Переменные'!$C$26)*(100%+'Переменные'!$C$28)</f>
        <v>1328622.75</v>
      </c>
      <c r="Z32" s="96">
        <f>((Z15+Z21+Z27)*'Переменные'!$C$18*'Переменные'!$C$23*'Переменные'!$C$26)*(100%+'Переменные'!$C$28)</f>
        <v>1020881.925</v>
      </c>
      <c r="AA32" s="96">
        <f>((AA15+AA21+AA27)*'Переменные'!$C$18*'Переменные'!$C$23*'Переменные'!$C$26)*(100%+'Переменные'!$C$28)</f>
        <v>987950.25</v>
      </c>
      <c r="AB32" s="96">
        <f>((AB15+AB21+AB27)*'Переменные'!$C$18*'Переменные'!$C$23*'Переменные'!$C$26)*(100%+'Переменные'!$C$28)</f>
        <v>1284903.113</v>
      </c>
      <c r="AC32" s="138">
        <f t="shared" si="93"/>
        <v>13626657.45</v>
      </c>
      <c r="AD32" s="96">
        <f>((AD15+AD21+AD27)*'Переменные'!$C$18*'Переменные'!$C$23*'Переменные'!$C$26)*(100%+'Переменные'!$C$28)</f>
        <v>1108888.988</v>
      </c>
      <c r="AE32" s="96">
        <f>((AE15+AE21+AE27)*'Переменные'!$C$18*'Переменные'!$C$23*'Переменные'!$C$26)*(100%+'Переменные'!$C$28)</f>
        <v>922086.9</v>
      </c>
      <c r="AF32" s="96">
        <f>((AF15+AF21+AF27)*'Переменные'!$C$18*'Переменные'!$C$23*'Переменные'!$C$26)*(100%+'Переменные'!$C$28)</f>
        <v>844867.8</v>
      </c>
      <c r="AG32" s="96">
        <f>((AG15+AG21+AG27)*'Переменные'!$C$18*'Переменные'!$C$23*'Переменные'!$C$26)*(100%+'Переменные'!$C$28)</f>
        <v>817614</v>
      </c>
      <c r="AH32" s="96">
        <f>((AH15+AH21+AH27)*'Переменные'!$C$18*'Переменные'!$C$23*'Переменные'!$C$26)*(100%+'Переменные'!$C$28)</f>
        <v>1108888.988</v>
      </c>
      <c r="AI32" s="96">
        <f>((AI15+AI21+AI27)*'Переменные'!$C$18*'Переменные'!$C$23*'Переменные'!$C$26)*(100%+'Переменные'!$C$28)</f>
        <v>1498959</v>
      </c>
      <c r="AJ32" s="96">
        <f>((AJ15+AJ21+AJ27)*'Переменные'!$C$18*'Переменные'!$C$23*'Переменные'!$C$26)*(100%+'Переменные'!$C$28)</f>
        <v>1689735.6</v>
      </c>
      <c r="AK32" s="96">
        <f>((AK15+AK21+AK27)*'Переменные'!$C$18*'Переменные'!$C$23*'Переменные'!$C$26)*(100%+'Переменные'!$C$28)</f>
        <v>1601728.538</v>
      </c>
      <c r="AL32" s="96">
        <f>((AL15+AL21+AL27)*'Переменные'!$C$18*'Переменные'!$C$23*'Переменные'!$C$26)*(100%+'Переменные'!$C$28)</f>
        <v>1379723.625</v>
      </c>
      <c r="AM32" s="96">
        <f>((AM15+AM21+AM27)*'Переменные'!$C$18*'Переменные'!$C$23*'Переменные'!$C$26)*(100%+'Переменные'!$C$28)</f>
        <v>1073686.163</v>
      </c>
      <c r="AN32" s="96">
        <f>((AN15+AN21+AN27)*'Переменные'!$C$18*'Переменные'!$C$23*'Переменные'!$C$26)*(100%+'Переменные'!$C$28)</f>
        <v>1039051.125</v>
      </c>
      <c r="AO32" s="96">
        <f>((AO15+AO21+AO27)*'Переменные'!$C$18*'Переменные'!$C$23*'Переменные'!$C$26)*(100%+'Переменные'!$C$28)</f>
        <v>1337707.35</v>
      </c>
      <c r="AP32" s="138">
        <f t="shared" si="94"/>
        <v>14422938.08</v>
      </c>
      <c r="AQ32" s="96">
        <f>((AQ15+AQ21+AQ27)*'Переменные'!$C$18*'Переменные'!$C$23*'Переменные'!$C$26)*(100%+'Переменные'!$C$28)</f>
        <v>1161693.225</v>
      </c>
      <c r="AR32" s="96">
        <f>((AR15+AR21+AR27)*'Переменные'!$C$18*'Переменные'!$C$23*'Переменные'!$C$26)*(100%+'Переменные'!$C$28)</f>
        <v>969781.05</v>
      </c>
      <c r="AS32" s="96">
        <f>((AS15+AS21+AS27)*'Переменные'!$C$18*'Переменные'!$C$23*'Переменные'!$C$26)*(100%+'Переменные'!$C$28)</f>
        <v>897672.0375</v>
      </c>
      <c r="AT32" s="96">
        <f>((AT15+AT21+AT27)*'Переменные'!$C$18*'Переменные'!$C$23*'Переменные'!$C$26)*(100%+'Переменные'!$C$28)</f>
        <v>868714.875</v>
      </c>
      <c r="AU32" s="96">
        <f>((AU15+AU21+AU27)*'Переменные'!$C$18*'Переменные'!$C$23*'Переменные'!$C$26)*(100%+'Переменные'!$C$28)</f>
        <v>1161693.225</v>
      </c>
      <c r="AV32" s="96">
        <f>((AV15+AV21+AV27)*'Переменные'!$C$18*'Переменные'!$C$23*'Переменные'!$C$26)*(100%+'Переменные'!$C$28)</f>
        <v>1550059.875</v>
      </c>
      <c r="AW32" s="96">
        <f>((AW15+AW21+AW27)*'Переменные'!$C$18*'Переменные'!$C$23*'Переменные'!$C$26)*(100%+'Переменные'!$C$28)</f>
        <v>1742539.838</v>
      </c>
      <c r="AX32" s="96">
        <f>((AX15+AX21+AX27)*'Переменные'!$C$18*'Переменные'!$C$23*'Переменные'!$C$26)*(100%+'Переменные'!$C$28)</f>
        <v>1654532.775</v>
      </c>
      <c r="AY32" s="96">
        <f>((AY15+AY21+AY27)*'Переменные'!$C$18*'Переменные'!$C$23*'Переменные'!$C$26)*(100%+'Переменные'!$C$28)</f>
        <v>1430824.5</v>
      </c>
      <c r="AZ32" s="96">
        <f>((AZ15+AZ21+AZ27)*'Переменные'!$C$18*'Переменные'!$C$23*'Переменные'!$C$26)*(100%+'Переменные'!$C$28)</f>
        <v>1126490.4</v>
      </c>
      <c r="BA32" s="96">
        <f>((BA15+BA21+BA27)*'Переменные'!$C$18*'Переменные'!$C$23*'Переменные'!$C$26)*(100%+'Переменные'!$C$28)</f>
        <v>1090152</v>
      </c>
      <c r="BB32" s="96">
        <f>((BB15+BB21+BB27)*'Переменные'!$C$18*'Переменные'!$C$23*'Переменные'!$C$26)*(100%+'Переменные'!$C$28)</f>
        <v>1390511.588</v>
      </c>
      <c r="BC32" s="138">
        <f t="shared" si="95"/>
        <v>15044665.39</v>
      </c>
      <c r="BD32" s="96">
        <f>((BD15+BD21+BD27)*'Переменные'!$C$18*'Переменные'!$C$23*'Переменные'!$C$26)*(100%+'Переменные'!$C$28)</f>
        <v>1214497.463</v>
      </c>
      <c r="BE32" s="96">
        <f>((BE15+BE21+BE27)*'Переменные'!$C$18*'Переменные'!$C$23*'Переменные'!$C$26)*(100%+'Переменные'!$C$28)</f>
        <v>1017475.2</v>
      </c>
      <c r="BF32" s="96">
        <f>((BF15+BF21+BF27)*'Переменные'!$C$18*'Переменные'!$C$23*'Переменные'!$C$26)*(100%+'Переменные'!$C$28)</f>
        <v>950476.275</v>
      </c>
      <c r="BG32" s="96">
        <f>((BG15+BG21+BG27)*'Переменные'!$C$18*'Переменные'!$C$23*'Переменные'!$C$26)*(100%+'Переменные'!$C$28)</f>
        <v>919815.75</v>
      </c>
      <c r="BH32" s="96">
        <f>((BH15+BH21+BH27)*'Переменные'!$C$18*'Переменные'!$C$23*'Переменные'!$C$26)*(100%+'Переменные'!$C$28)</f>
        <v>1214497.463</v>
      </c>
      <c r="BI32" s="96">
        <f>((BI15+BI21+BI27)*'Переменные'!$C$18*'Переменные'!$C$23*'Переменные'!$C$26)*(100%+'Переменные'!$C$28)</f>
        <v>1601160.75</v>
      </c>
      <c r="BJ32" s="96">
        <f>((BJ15+BJ21+BJ27)*'Переменные'!$C$18*'Переменные'!$C$23*'Переменные'!$C$26)*(100%+'Переменные'!$C$28)</f>
        <v>1760141.25</v>
      </c>
      <c r="BK32" s="96">
        <f>((BK15+BK21+BK27)*'Переменные'!$C$18*'Переменные'!$C$23*'Переменные'!$C$26)*(100%+'Переменные'!$C$28)</f>
        <v>1707337.013</v>
      </c>
      <c r="BL32" s="96">
        <f>((BL15+BL21+BL27)*'Переменные'!$C$18*'Переменные'!$C$23*'Переменные'!$C$26)*(100%+'Переменные'!$C$28)</f>
        <v>1481925.375</v>
      </c>
      <c r="BM32" s="96">
        <f>((BM15+BM21+BM27)*'Переменные'!$C$18*'Переменные'!$C$23*'Переменные'!$C$26)*(100%+'Переменные'!$C$28)</f>
        <v>1179294.638</v>
      </c>
      <c r="BN32" s="96">
        <f>((BN15+BN21+BN27)*'Переменные'!$C$18*'Переменные'!$C$23*'Переменные'!$C$26)*(100%+'Переменные'!$C$28)</f>
        <v>1141252.875</v>
      </c>
      <c r="BO32" s="96">
        <f>((BO15+BO21+BO27)*'Переменные'!$C$18*'Переменные'!$C$23*'Переменные'!$C$26)*(100%+'Переменные'!$C$28)</f>
        <v>1443315.825</v>
      </c>
      <c r="BP32" s="138">
        <f t="shared" si="96"/>
        <v>15631189.88</v>
      </c>
      <c r="BQ32" s="96">
        <f>((BQ15+BQ21+BQ27)*'Переменные'!$C$18*'Переменные'!$C$23*'Переменные'!$C$26)*(100%+'Переменные'!$C$28)</f>
        <v>1267301.7</v>
      </c>
      <c r="BR32" s="96">
        <f>((BR15+BR21+BR27)*'Переменные'!$C$18*'Переменные'!$C$23*'Переменные'!$C$26)*(100%+'Переменные'!$C$28)</f>
        <v>1065169.35</v>
      </c>
      <c r="BS32" s="96">
        <f>((BS15+BS21+BS27)*'Переменные'!$C$18*'Переменные'!$C$23*'Переменные'!$C$26)*(100%+'Переменные'!$C$28)</f>
        <v>1003280.513</v>
      </c>
      <c r="BT32" s="96">
        <f>((BT15+BT21+BT27)*'Переменные'!$C$18*'Переменные'!$C$23*'Переменные'!$C$26)*(100%+'Переменные'!$C$28)</f>
        <v>970916.625</v>
      </c>
      <c r="BU32" s="96">
        <f>((BU15+BU21+BU27)*'Переменные'!$C$18*'Переменные'!$C$23*'Переменные'!$C$26)*(100%+'Переменные'!$C$28)</f>
        <v>1267301.7</v>
      </c>
      <c r="BV32" s="96">
        <f>((BV15+BV21+BV27)*'Переменные'!$C$18*'Переменные'!$C$23*'Переменные'!$C$26)*(100%+'Переменные'!$C$28)</f>
        <v>1652261.625</v>
      </c>
      <c r="BW32" s="96">
        <f>((BW15+BW21+BW27)*'Переменные'!$C$18*'Переменные'!$C$23*'Переменные'!$C$26)*(100%+'Переменные'!$C$28)</f>
        <v>1760141.25</v>
      </c>
      <c r="BX32" s="96">
        <f>((BX15+BX21+BX27)*'Переменные'!$C$18*'Переменные'!$C$23*'Переменные'!$C$26)*(100%+'Переменные'!$C$28)</f>
        <v>1760141.25</v>
      </c>
      <c r="BY32" s="96">
        <f>((BY15+BY21+BY27)*'Переменные'!$C$18*'Переменные'!$C$23*'Переменные'!$C$26)*(100%+'Переменные'!$C$28)</f>
        <v>1533026.25</v>
      </c>
      <c r="BZ32" s="96">
        <f>((BZ15+BZ21+BZ27)*'Переменные'!$C$18*'Переменные'!$C$23*'Переменные'!$C$26)*(100%+'Переменные'!$C$28)</f>
        <v>1232098.875</v>
      </c>
      <c r="CA32" s="96">
        <f>((CA15+CA21+CA27)*'Переменные'!$C$18*'Переменные'!$C$23*'Переменные'!$C$26)*(100%+'Переменные'!$C$28)</f>
        <v>1192353.75</v>
      </c>
      <c r="CB32" s="96">
        <f>((CB15+CB21+CB27)*'Переменные'!$C$18*'Переменные'!$C$23*'Переменные'!$C$26)*(100%+'Переменные'!$C$28)</f>
        <v>1496120.063</v>
      </c>
      <c r="CC32" s="138">
        <f t="shared" si="97"/>
        <v>16200112.95</v>
      </c>
      <c r="CD32" s="96">
        <f>((CD15+CD21+CD27)*'Переменные'!$C$18*'Переменные'!$C$23*'Переменные'!$C$26)*(100%+'Переменные'!$C$28)</f>
        <v>1320105.938</v>
      </c>
      <c r="CE32" s="96">
        <f>((CE15+CE21+CE27)*'Переменные'!$C$18*'Переменные'!$C$23*'Переменные'!$C$26)*(100%+'Переменные'!$C$28)</f>
        <v>1112863.5</v>
      </c>
      <c r="CF32" s="96">
        <f>((CF15+CF21+CF27)*'Переменные'!$C$18*'Переменные'!$C$23*'Переменные'!$C$26)*(100%+'Переменные'!$C$28)</f>
        <v>1056084.75</v>
      </c>
      <c r="CG32" s="96">
        <f>((CG15+CG21+CG27)*'Переменные'!$C$18*'Переменные'!$C$23*'Переменные'!$C$26)*(100%+'Переменные'!$C$28)</f>
        <v>1022017.5</v>
      </c>
      <c r="CH32" s="96">
        <f>((CH15+CH21+CH27)*'Переменные'!$C$18*'Переменные'!$C$23*'Переменные'!$C$26)*(100%+'Переменные'!$C$28)</f>
        <v>1320105.938</v>
      </c>
      <c r="CI32" s="96">
        <f>((CI15+CI21+CI27)*'Переменные'!$C$18*'Переменные'!$C$23*'Переменные'!$C$26)*(100%+'Переменные'!$C$28)</f>
        <v>1703362.5</v>
      </c>
      <c r="CJ32" s="96">
        <f>((CJ15+CJ21+CJ27)*'Переменные'!$C$18*'Переменные'!$C$23*'Переменные'!$C$26)*(100%+'Переменные'!$C$28)</f>
        <v>1760141.25</v>
      </c>
      <c r="CK32" s="96">
        <f>((CK15+CK21+CK27)*'Переменные'!$C$18*'Переменные'!$C$23*'Переменные'!$C$26)*(100%+'Переменные'!$C$28)</f>
        <v>1760141.25</v>
      </c>
      <c r="CL32" s="96">
        <f>((CL15+CL21+CL27)*'Переменные'!$C$18*'Переменные'!$C$23*'Переменные'!$C$26)*(100%+'Переменные'!$C$28)</f>
        <v>1584127.125</v>
      </c>
      <c r="CM32" s="96">
        <f>((CM15+CM21+CM27)*'Переменные'!$C$18*'Переменные'!$C$23*'Переменные'!$C$26)*(100%+'Переменные'!$C$28)</f>
        <v>1284903.113</v>
      </c>
      <c r="CN32" s="96">
        <f>((CN15+CN21+CN27)*'Переменные'!$C$18*'Переменные'!$C$23*'Переменные'!$C$26)*(100%+'Переменные'!$C$28)</f>
        <v>1243454.625</v>
      </c>
      <c r="CO32" s="96">
        <f>((CO15+CO21+CO27)*'Переменные'!$C$18*'Переменные'!$C$23*'Переменные'!$C$26)*(100%+'Переменные'!$C$28)</f>
        <v>1548924.3</v>
      </c>
      <c r="CP32" s="138">
        <f t="shared" si="98"/>
        <v>16716231.79</v>
      </c>
      <c r="CQ32" s="139"/>
      <c r="CR32" s="139"/>
      <c r="CS32" s="139"/>
      <c r="CT32" s="139"/>
    </row>
    <row r="33">
      <c r="A33" s="100"/>
      <c r="B33" s="101" t="s">
        <v>219</v>
      </c>
      <c r="C33" s="84"/>
      <c r="D33" s="96">
        <f>(D15+D21+D27)*'Переменные'!$C$17*'Переменные'!$C$22*'Переменные'!$C$26</f>
        <v>0</v>
      </c>
      <c r="E33" s="96">
        <f>(E15+E21+E27)*'Переменные'!$C$17*'Переменные'!$C$22*'Переменные'!$C$26</f>
        <v>0</v>
      </c>
      <c r="F33" s="96">
        <f>(F15+F21+F27)*'Переменные'!$C$17*'Переменные'!$C$22*'Переменные'!$C$26</f>
        <v>0</v>
      </c>
      <c r="G33" s="96">
        <f>(G15+G21+G27)*'Переменные'!$C$17*'Переменные'!$C$22*'Переменные'!$C$26</f>
        <v>0</v>
      </c>
      <c r="H33" s="96">
        <f>(H15+H21+H27)*'Переменные'!$C$17*'Переменные'!$C$22*'Переменные'!$C$26</f>
        <v>0</v>
      </c>
      <c r="I33" s="96">
        <f>(I15+I21+I27)*'Переменные'!$C$17*'Переменные'!$C$22*'Переменные'!$C$26</f>
        <v>0</v>
      </c>
      <c r="J33" s="96">
        <f>(J15+J21+J27)*'Переменные'!$C$17*'Переменные'!$C$22*'Переменные'!$C$26</f>
        <v>703080</v>
      </c>
      <c r="K33" s="96">
        <f>(K15+K21+K27)*'Переменные'!$C$17*'Переменные'!$C$22*'Переменные'!$C$26</f>
        <v>664020</v>
      </c>
      <c r="L33" s="96">
        <f>(L15+L21+L27)*'Переменные'!$C$17*'Переменные'!$C$22*'Переменные'!$C$26</f>
        <v>567000</v>
      </c>
      <c r="M33" s="96">
        <f>(M15+M21+M27)*'Переменные'!$C$17*'Переменные'!$C$22*'Переменные'!$C$26</f>
        <v>429660</v>
      </c>
      <c r="N33" s="96">
        <f>(N15+N21+N27)*'Переменные'!$C$17*'Переменные'!$C$22*'Переменные'!$C$26</f>
        <v>415800</v>
      </c>
      <c r="O33" s="96">
        <f>(O15+O21+O27)*'Переменные'!$C$17*'Переменные'!$C$22*'Переменные'!$C$26</f>
        <v>546840</v>
      </c>
      <c r="P33" s="138">
        <f t="shared" si="92"/>
        <v>3326400</v>
      </c>
      <c r="Q33" s="96">
        <f>(Q15+Q21+Q27)*'Переменные'!$C$17*'Переменные'!$C$22*'Переменные'!$C$26</f>
        <v>468720</v>
      </c>
      <c r="R33" s="96">
        <f>(R15+R21+R27)*'Переменные'!$C$17*'Переменные'!$C$22*'Переменные'!$C$26</f>
        <v>388080</v>
      </c>
      <c r="S33" s="96">
        <f>(S15+S21+S27)*'Переменные'!$C$17*'Переменные'!$C$22*'Переменные'!$C$26</f>
        <v>351540</v>
      </c>
      <c r="T33" s="96">
        <f>(T15+T21+T27)*'Переменные'!$C$17*'Переменные'!$C$22*'Переменные'!$C$26</f>
        <v>340200</v>
      </c>
      <c r="U33" s="96">
        <f>(U15+U21+U27)*'Переменные'!$C$17*'Переменные'!$C$22*'Переменные'!$C$26</f>
        <v>468720</v>
      </c>
      <c r="V33" s="96">
        <f>(V15+V21+V27)*'Переменные'!$C$17*'Переменные'!$C$22*'Переменные'!$C$26</f>
        <v>642600</v>
      </c>
      <c r="W33" s="96">
        <f>((W15+W21+W27)*'Переменные'!$C$17*'Переменные'!$C$22*'Переменные'!$C$26)*(100%+'Переменные'!$C$28)</f>
        <v>748311.48</v>
      </c>
      <c r="X33" s="96">
        <f>((X15+X21+X27)*'Переменные'!$C$17*'Переменные'!$C$22*'Переменные'!$C$26)*(100%+'Переменные'!$C$28)</f>
        <v>708079.68</v>
      </c>
      <c r="Y33" s="96">
        <f>((Y15+Y21+Y27)*'Переменные'!$C$17*'Переменные'!$C$22*'Переменные'!$C$26)*(100%+'Переменные'!$C$28)</f>
        <v>607370.4</v>
      </c>
      <c r="Z33" s="96">
        <f>((Z15+Z21+Z27)*'Переменные'!$C$17*'Переменные'!$C$22*'Переменные'!$C$26)*(100%+'Переменные'!$C$28)</f>
        <v>466688.88</v>
      </c>
      <c r="AA33" s="96">
        <f>((AA15+AA21+AA27)*'Переменные'!$C$17*'Переменные'!$C$22*'Переменные'!$C$26)*(100%+'Переменные'!$C$28)</f>
        <v>451634.4</v>
      </c>
      <c r="AB33" s="96">
        <f>((AB15+AB21+AB27)*'Переменные'!$C$17*'Переменные'!$C$22*'Переменные'!$C$26)*(100%+'Переменные'!$C$28)</f>
        <v>587384.28</v>
      </c>
      <c r="AC33" s="138">
        <f t="shared" si="93"/>
        <v>6229329.12</v>
      </c>
      <c r="AD33" s="96">
        <f>((AD15+AD21+AD27)*'Переменные'!$C$17*'Переменные'!$C$22*'Переменные'!$C$26)*(100%+'Переменные'!$C$28)</f>
        <v>506920.68</v>
      </c>
      <c r="AE33" s="96">
        <f>((AE15+AE21+AE27)*'Переменные'!$C$17*'Переменные'!$C$22*'Переменные'!$C$26)*(100%+'Переменные'!$C$28)</f>
        <v>421525.44</v>
      </c>
      <c r="AF33" s="96">
        <f>((AF15+AF21+AF27)*'Переменные'!$C$17*'Переменные'!$C$22*'Переменные'!$C$26)*(100%+'Переменные'!$C$28)</f>
        <v>386225.28</v>
      </c>
      <c r="AG33" s="96">
        <f>((AG15+AG21+AG27)*'Переменные'!$C$17*'Переменные'!$C$22*'Переменные'!$C$26)*(100%+'Переменные'!$C$28)</f>
        <v>373766.4</v>
      </c>
      <c r="AH33" s="96">
        <f>((AH15+AH21+AH27)*'Переменные'!$C$17*'Переменные'!$C$22*'Переменные'!$C$26)*(100%+'Переменные'!$C$28)</f>
        <v>506920.68</v>
      </c>
      <c r="AI33" s="96">
        <f>((AI15+AI21+AI27)*'Переменные'!$C$17*'Переменные'!$C$22*'Переменные'!$C$26)*(100%+'Переменные'!$C$28)</f>
        <v>685238.4</v>
      </c>
      <c r="AJ33" s="96">
        <f>((AJ15+AJ21+AJ27)*'Переменные'!$C$17*'Переменные'!$C$22*'Переменные'!$C$26)*(100%+'Переменные'!$C$28)</f>
        <v>772450.56</v>
      </c>
      <c r="AK33" s="96">
        <f>((AK15+AK21+AK27)*'Переменные'!$C$17*'Переменные'!$C$22*'Переменные'!$C$26)*(100%+'Переменные'!$C$28)</f>
        <v>732218.76</v>
      </c>
      <c r="AL33" s="96">
        <f>((AL15+AL21+AL27)*'Переменные'!$C$17*'Переменные'!$C$22*'Переменные'!$C$26)*(100%+'Переменные'!$C$28)</f>
        <v>630730.8</v>
      </c>
      <c r="AM33" s="96">
        <f>((AM15+AM21+AM27)*'Переменные'!$C$17*'Переменные'!$C$22*'Переменные'!$C$26)*(100%+'Переменные'!$C$28)</f>
        <v>490827.96</v>
      </c>
      <c r="AN33" s="96">
        <f>((AN15+AN21+AN27)*'Переменные'!$C$17*'Переменные'!$C$22*'Переменные'!$C$26)*(100%+'Переменные'!$C$28)</f>
        <v>474994.8</v>
      </c>
      <c r="AO33" s="96">
        <f>((AO15+AO21+AO27)*'Переменные'!$C$17*'Переменные'!$C$22*'Переменные'!$C$26)*(100%+'Переменные'!$C$28)</f>
        <v>611523.36</v>
      </c>
      <c r="AP33" s="138">
        <f t="shared" si="94"/>
        <v>6593343.12</v>
      </c>
      <c r="AQ33" s="96">
        <f>((AQ15+AQ21+AQ27)*'Переменные'!$C$17*'Переменные'!$C$22*'Переменные'!$C$26)*(100%+'Переменные'!$C$28)</f>
        <v>531059.76</v>
      </c>
      <c r="AR33" s="96">
        <f>((AR15+AR21+AR27)*'Переменные'!$C$17*'Переменные'!$C$22*'Переменные'!$C$26)*(100%+'Переменные'!$C$28)</f>
        <v>443328.48</v>
      </c>
      <c r="AS33" s="96">
        <f>((AS15+AS21+AS27)*'Переменные'!$C$17*'Переменные'!$C$22*'Переменные'!$C$26)*(100%+'Переменные'!$C$28)</f>
        <v>410364.36</v>
      </c>
      <c r="AT33" s="96">
        <f>((AT15+AT21+AT27)*'Переменные'!$C$17*'Переменные'!$C$22*'Переменные'!$C$26)*(100%+'Переменные'!$C$28)</f>
        <v>397126.8</v>
      </c>
      <c r="AU33" s="96">
        <f>((AU15+AU21+AU27)*'Переменные'!$C$17*'Переменные'!$C$22*'Переменные'!$C$26)*(100%+'Переменные'!$C$28)</f>
        <v>531059.76</v>
      </c>
      <c r="AV33" s="96">
        <f>((AV15+AV21+AV27)*'Переменные'!$C$17*'Переменные'!$C$22*'Переменные'!$C$26)*(100%+'Переменные'!$C$28)</f>
        <v>708598.8</v>
      </c>
      <c r="AW33" s="96">
        <f>((AW15+AW21+AW27)*'Переменные'!$C$17*'Переменные'!$C$22*'Переменные'!$C$26)*(100%+'Переменные'!$C$28)</f>
        <v>796589.64</v>
      </c>
      <c r="AX33" s="96">
        <f>((AX15+AX21+AX27)*'Переменные'!$C$17*'Переменные'!$C$22*'Переменные'!$C$26)*(100%+'Переменные'!$C$28)</f>
        <v>756357.84</v>
      </c>
      <c r="AY33" s="96">
        <f>((AY15+AY21+AY27)*'Переменные'!$C$17*'Переменные'!$C$22*'Переменные'!$C$26)*(100%+'Переменные'!$C$28)</f>
        <v>654091.2</v>
      </c>
      <c r="AZ33" s="96">
        <f>((AZ15+AZ21+AZ27)*'Переменные'!$C$17*'Переменные'!$C$22*'Переменные'!$C$26)*(100%+'Переменные'!$C$28)</f>
        <v>514967.04</v>
      </c>
      <c r="BA33" s="96">
        <f>((BA15+BA21+BA27)*'Переменные'!$C$17*'Переменные'!$C$22*'Переменные'!$C$26)*(100%+'Переменные'!$C$28)</f>
        <v>498355.2</v>
      </c>
      <c r="BB33" s="96">
        <f>((BB15+BB21+BB27)*'Переменные'!$C$17*'Переменные'!$C$22*'Переменные'!$C$26)*(100%+'Переменные'!$C$28)</f>
        <v>635662.44</v>
      </c>
      <c r="BC33" s="138">
        <f t="shared" si="95"/>
        <v>6877561.32</v>
      </c>
      <c r="BD33" s="96">
        <f>((BD15+BD21+BD27)*'Переменные'!$C$17*'Переменные'!$C$22*'Переменные'!$C$26)*(100%+'Переменные'!$C$28)</f>
        <v>555198.84</v>
      </c>
      <c r="BE33" s="96">
        <f>((BE15+BE21+BE27)*'Переменные'!$C$17*'Переменные'!$C$22*'Переменные'!$C$26)*(100%+'Переменные'!$C$28)</f>
        <v>465131.52</v>
      </c>
      <c r="BF33" s="96">
        <f>((BF15+BF21+BF27)*'Переменные'!$C$17*'Переменные'!$C$22*'Переменные'!$C$26)*(100%+'Переменные'!$C$28)</f>
        <v>434503.44</v>
      </c>
      <c r="BG33" s="96">
        <f>((BG15+BG21+BG27)*'Переменные'!$C$17*'Переменные'!$C$22*'Переменные'!$C$26)*(100%+'Переменные'!$C$28)</f>
        <v>420487.2</v>
      </c>
      <c r="BH33" s="96">
        <f>((BH15+BH21+BH27)*'Переменные'!$C$17*'Переменные'!$C$22*'Переменные'!$C$26)*(100%+'Переменные'!$C$28)</f>
        <v>555198.84</v>
      </c>
      <c r="BI33" s="96">
        <f>((BI15+BI21+BI27)*'Переменные'!$C$17*'Переменные'!$C$22*'Переменные'!$C$26)*(100%+'Переменные'!$C$28)</f>
        <v>731959.2</v>
      </c>
      <c r="BJ33" s="96">
        <f>((BJ15+BJ21+BJ27)*'Переменные'!$C$17*'Переменные'!$C$22*'Переменные'!$C$26)*(100%+'Переменные'!$C$28)</f>
        <v>804636</v>
      </c>
      <c r="BK33" s="96">
        <f>((BK15+BK21+BK27)*'Переменные'!$C$17*'Переменные'!$C$22*'Переменные'!$C$26)*(100%+'Переменные'!$C$28)</f>
        <v>780496.92</v>
      </c>
      <c r="BL33" s="96">
        <f>((BL15+BL21+BL27)*'Переменные'!$C$17*'Переменные'!$C$22*'Переменные'!$C$26)*(100%+'Переменные'!$C$28)</f>
        <v>677451.6</v>
      </c>
      <c r="BM33" s="96">
        <f>((BM15+BM21+BM27)*'Переменные'!$C$17*'Переменные'!$C$22*'Переменные'!$C$26)*(100%+'Переменные'!$C$28)</f>
        <v>539106.12</v>
      </c>
      <c r="BN33" s="96">
        <f>((BN15+BN21+BN27)*'Переменные'!$C$17*'Переменные'!$C$22*'Переменные'!$C$26)*(100%+'Переменные'!$C$28)</f>
        <v>521715.6</v>
      </c>
      <c r="BO33" s="96">
        <f>((BO15+BO21+BO27)*'Переменные'!$C$17*'Переменные'!$C$22*'Переменные'!$C$26)*(100%+'Переменные'!$C$28)</f>
        <v>659801.52</v>
      </c>
      <c r="BP33" s="138">
        <f t="shared" si="96"/>
        <v>7145686.8</v>
      </c>
      <c r="BQ33" s="96">
        <f>((BQ15+BQ21+BQ27)*'Переменные'!$C$17*'Переменные'!$C$22*'Переменные'!$C$26)*(100%+'Переменные'!$C$28)</f>
        <v>579337.92</v>
      </c>
      <c r="BR33" s="96">
        <f>((BR15+BR21+BR27)*'Переменные'!$C$17*'Переменные'!$C$22*'Переменные'!$C$26)*(100%+'Переменные'!$C$28)</f>
        <v>486934.56</v>
      </c>
      <c r="BS33" s="96">
        <f>((BS15+BS21+BS27)*'Переменные'!$C$17*'Переменные'!$C$22*'Переменные'!$C$26)*(100%+'Переменные'!$C$28)</f>
        <v>458642.52</v>
      </c>
      <c r="BT33" s="96">
        <f>((BT15+BT21+BT27)*'Переменные'!$C$17*'Переменные'!$C$22*'Переменные'!$C$26)*(100%+'Переменные'!$C$28)</f>
        <v>443847.6</v>
      </c>
      <c r="BU33" s="96">
        <f>((BU15+BU21+BU27)*'Переменные'!$C$17*'Переменные'!$C$22*'Переменные'!$C$26)*(100%+'Переменные'!$C$28)</f>
        <v>579337.92</v>
      </c>
      <c r="BV33" s="96">
        <f>((BV15+BV21+BV27)*'Переменные'!$C$17*'Переменные'!$C$22*'Переменные'!$C$26)*(100%+'Переменные'!$C$28)</f>
        <v>755319.6</v>
      </c>
      <c r="BW33" s="96">
        <f>((BW15+BW21+BW27)*'Переменные'!$C$17*'Переменные'!$C$22*'Переменные'!$C$26)*(100%+'Переменные'!$C$28)</f>
        <v>804636</v>
      </c>
      <c r="BX33" s="96">
        <f>((BX15+BX21+BX27)*'Переменные'!$C$17*'Переменные'!$C$22*'Переменные'!$C$26)*(100%+'Переменные'!$C$28)</f>
        <v>804636</v>
      </c>
      <c r="BY33" s="96">
        <f>((BY15+BY21+BY27)*'Переменные'!$C$17*'Переменные'!$C$22*'Переменные'!$C$26)*(100%+'Переменные'!$C$28)</f>
        <v>700812</v>
      </c>
      <c r="BZ33" s="96">
        <f>((BZ15+BZ21+BZ27)*'Переменные'!$C$17*'Переменные'!$C$22*'Переменные'!$C$26)*(100%+'Переменные'!$C$28)</f>
        <v>563245.2</v>
      </c>
      <c r="CA33" s="96">
        <f>((CA15+CA21+CA27)*'Переменные'!$C$17*'Переменные'!$C$22*'Переменные'!$C$26)*(100%+'Переменные'!$C$28)</f>
        <v>545076</v>
      </c>
      <c r="CB33" s="96">
        <f>((CB15+CB21+CB27)*'Переменные'!$C$17*'Переменные'!$C$22*'Переменные'!$C$26)*(100%+'Переменные'!$C$28)</f>
        <v>683940.6</v>
      </c>
      <c r="CC33" s="138">
        <f t="shared" si="97"/>
        <v>7405765.92</v>
      </c>
      <c r="CD33" s="96">
        <f>((CD15+CD21+CD27)*'Переменные'!$C$17*'Переменные'!$C$22*'Переменные'!$C$26)*(100%+'Переменные'!$C$28)</f>
        <v>603477</v>
      </c>
      <c r="CE33" s="96">
        <f>((CE15+CE21+CE27)*'Переменные'!$C$17*'Переменные'!$C$22*'Переменные'!$C$26)*(100%+'Переменные'!$C$28)</f>
        <v>508737.6</v>
      </c>
      <c r="CF33" s="96">
        <f>((CF15+CF21+CF27)*'Переменные'!$C$17*'Переменные'!$C$22*'Переменные'!$C$26)*(100%+'Переменные'!$C$28)</f>
        <v>482781.6</v>
      </c>
      <c r="CG33" s="96">
        <f>((CG15+CG21+CG27)*'Переменные'!$C$17*'Переменные'!$C$22*'Переменные'!$C$26)*(100%+'Переменные'!$C$28)</f>
        <v>467208</v>
      </c>
      <c r="CH33" s="96">
        <f>((CH15+CH21+CH27)*'Переменные'!$C$17*'Переменные'!$C$22*'Переменные'!$C$26)*(100%+'Переменные'!$C$28)</f>
        <v>603477</v>
      </c>
      <c r="CI33" s="96">
        <f>((CI15+CI21+CI27)*'Переменные'!$C$17*'Переменные'!$C$22*'Переменные'!$C$26)*(100%+'Переменные'!$C$28)</f>
        <v>778680</v>
      </c>
      <c r="CJ33" s="96">
        <f>((CJ15+CJ21+CJ27)*'Переменные'!$C$17*'Переменные'!$C$22*'Переменные'!$C$26)*(100%+'Переменные'!$C$28)</f>
        <v>804636</v>
      </c>
      <c r="CK33" s="96">
        <f>((CK15+CK21+CK27)*'Переменные'!$C$17*'Переменные'!$C$22*'Переменные'!$C$26)*(100%+'Переменные'!$C$28)</f>
        <v>804636</v>
      </c>
      <c r="CL33" s="96">
        <f>((CL15+CL21+CL27)*'Переменные'!$C$17*'Переменные'!$C$22*'Переменные'!$C$26)*(100%+'Переменные'!$C$28)</f>
        <v>724172.4</v>
      </c>
      <c r="CM33" s="96">
        <f>((CM15+CM21+CM27)*'Переменные'!$C$17*'Переменные'!$C$22*'Переменные'!$C$26)*(100%+'Переменные'!$C$28)</f>
        <v>587384.28</v>
      </c>
      <c r="CN33" s="96">
        <f>((CN15+CN21+CN27)*'Переменные'!$C$17*'Переменные'!$C$22*'Переменные'!$C$26)*(100%+'Переменные'!$C$28)</f>
        <v>568436.4</v>
      </c>
      <c r="CO33" s="96">
        <f>((CO15+CO21+CO27)*'Переменные'!$C$17*'Переменные'!$C$22*'Переменные'!$C$26)*(100%+'Переменные'!$C$28)</f>
        <v>708079.68</v>
      </c>
      <c r="CP33" s="138">
        <f t="shared" si="98"/>
        <v>7641705.96</v>
      </c>
      <c r="CQ33" s="139"/>
      <c r="CR33" s="139"/>
      <c r="CS33" s="139"/>
      <c r="CT33" s="139"/>
    </row>
    <row r="34">
      <c r="A34" s="100"/>
      <c r="B34" s="101" t="s">
        <v>220</v>
      </c>
      <c r="C34" s="84"/>
      <c r="D34" s="96">
        <f>(D15+D21+D27)*'Переменные'!$C$19*'Переменные'!$C$24*'Переменные'!$C$26</f>
        <v>0</v>
      </c>
      <c r="E34" s="96">
        <f>(E15+E21+E27)*'Переменные'!$C$19*'Переменные'!$C$24*'Переменные'!$C$26</f>
        <v>0</v>
      </c>
      <c r="F34" s="96">
        <f>(F15+F21+F27)*'Переменные'!$C$19*'Переменные'!$C$24*'Переменные'!$C$26</f>
        <v>0</v>
      </c>
      <c r="G34" s="96">
        <f>(G15+G21+G27)*'Переменные'!$C$19*'Переменные'!$C$24*'Переменные'!$C$26</f>
        <v>0</v>
      </c>
      <c r="H34" s="96">
        <f>(H15+H21+H27)*'Переменные'!$C$19*'Переменные'!$C$24*'Переменные'!$C$26</f>
        <v>0</v>
      </c>
      <c r="I34" s="96">
        <f>(I15+I21+I27)*'Переменные'!$C$19*'Переменные'!$C$24*'Переменные'!$C$26</f>
        <v>0</v>
      </c>
      <c r="J34" s="96">
        <f>(J15+J21+J27)*'Переменные'!$C$19*'Переменные'!$C$24*'Переменные'!$C$26</f>
        <v>351540</v>
      </c>
      <c r="K34" s="96">
        <f>(K15+K21+K27)*'Переменные'!$C$19*'Переменные'!$C$24*'Переменные'!$C$26</f>
        <v>332010</v>
      </c>
      <c r="L34" s="96">
        <f>(L15+L21+L27)*'Переменные'!$C$19*'Переменные'!$C$24*'Переменные'!$C$26</f>
        <v>283500</v>
      </c>
      <c r="M34" s="96">
        <f>(M15+M21+M27)*'Переменные'!$C$19*'Переменные'!$C$24*'Переменные'!$C$26</f>
        <v>214830</v>
      </c>
      <c r="N34" s="96">
        <f>(N15+N21+N27)*'Переменные'!$C$19*'Переменные'!$C$24*'Переменные'!$C$26</f>
        <v>207900</v>
      </c>
      <c r="O34" s="96">
        <f>(O15+O21+O27)*'Переменные'!$C$19*'Переменные'!$C$24*'Переменные'!$C$26</f>
        <v>273420</v>
      </c>
      <c r="P34" s="138">
        <f t="shared" si="92"/>
        <v>1663200</v>
      </c>
      <c r="Q34" s="96">
        <f>(Q15+Q21+Q27)*'Переменные'!$C$19*'Переменные'!$C$24*'Переменные'!$C$26</f>
        <v>234360</v>
      </c>
      <c r="R34" s="96">
        <f>(R15+R21+R27)*'Переменные'!$C$19*'Переменные'!$C$24*'Переменные'!$C$26</f>
        <v>194040</v>
      </c>
      <c r="S34" s="96">
        <f>(S15+S21+S27)*'Переменные'!$C$19*'Переменные'!$C$24*'Переменные'!$C$26</f>
        <v>175770</v>
      </c>
      <c r="T34" s="96">
        <f>(T15+T21+T27)*'Переменные'!$C$19*'Переменные'!$C$24*'Переменные'!$C$26</f>
        <v>170100</v>
      </c>
      <c r="U34" s="96">
        <f>(U15+U21+U27)*'Переменные'!$C$19*'Переменные'!$C$24*'Переменные'!$C$26</f>
        <v>234360</v>
      </c>
      <c r="V34" s="96">
        <f>(V15+V21+V27)*'Переменные'!$C$19*'Переменные'!$C$24*'Переменные'!$C$26</f>
        <v>321300</v>
      </c>
      <c r="W34" s="96">
        <f>((W15+W21+W27)*'Переменные'!$C$19*'Переменные'!$C$24*'Переменные'!$C$26)*(100%+'Переменные'!$C$28)</f>
        <v>374155.74</v>
      </c>
      <c r="X34" s="96">
        <f>((X15+X21+X27)*'Переменные'!$C$19*'Переменные'!$C$24*'Переменные'!$C$26)*(100%+'Переменные'!$C$28)</f>
        <v>354039.84</v>
      </c>
      <c r="Y34" s="96">
        <f>((Y15+Y21+Y27)*'Переменные'!$C$19*'Переменные'!$C$24*'Переменные'!$C$26)*(100%+'Переменные'!$C$28)</f>
        <v>303685.2</v>
      </c>
      <c r="Z34" s="96">
        <f>((Z15+Z21+Z27)*'Переменные'!$C$19*'Переменные'!$C$24*'Переменные'!$C$26)*(100%+'Переменные'!$C$28)</f>
        <v>233344.44</v>
      </c>
      <c r="AA34" s="96">
        <f>((AA15+AA21+AA27)*'Переменные'!$C$19*'Переменные'!$C$24*'Переменные'!$C$26)*(100%+'Переменные'!$C$28)</f>
        <v>225817.2</v>
      </c>
      <c r="AB34" s="96">
        <f>((AB15+AB21+AB27)*'Переменные'!$C$19*'Переменные'!$C$24*'Переменные'!$C$26)*(100%+'Переменные'!$C$28)</f>
        <v>293692.14</v>
      </c>
      <c r="AC34" s="138">
        <f t="shared" si="93"/>
        <v>3114664.56</v>
      </c>
      <c r="AD34" s="96">
        <f>((AD15+AD21+AD27)*'Переменные'!$C$19*'Переменные'!$C$24*'Переменные'!$C$26)*(100%+'Переменные'!$C$28)</f>
        <v>253460.34</v>
      </c>
      <c r="AE34" s="96">
        <f>((AE15+AE21+AE27)*'Переменные'!$C$19*'Переменные'!$C$24*'Переменные'!$C$26)*(100%+'Переменные'!$C$28)</f>
        <v>210762.72</v>
      </c>
      <c r="AF34" s="96">
        <f>((AF15+AF21+AF27)*'Переменные'!$C$19*'Переменные'!$C$24*'Переменные'!$C$26)*(100%+'Переменные'!$C$28)</f>
        <v>193112.64</v>
      </c>
      <c r="AG34" s="96">
        <f>((AG15+AG21+AG27)*'Переменные'!$C$19*'Переменные'!$C$24*'Переменные'!$C$26)*(100%+'Переменные'!$C$28)</f>
        <v>186883.2</v>
      </c>
      <c r="AH34" s="96">
        <f>((AH15+AH21+AH27)*'Переменные'!$C$19*'Переменные'!$C$24*'Переменные'!$C$26)*(100%+'Переменные'!$C$28)</f>
        <v>253460.34</v>
      </c>
      <c r="AI34" s="96">
        <f>((AI15+AI21+AI27)*'Переменные'!$C$19*'Переменные'!$C$24*'Переменные'!$C$26)*(100%+'Переменные'!$C$28)</f>
        <v>342619.2</v>
      </c>
      <c r="AJ34" s="96">
        <f>((AJ15+AJ21+AJ27)*'Переменные'!$C$19*'Переменные'!$C$24*'Переменные'!$C$26)*(100%+'Переменные'!$C$28)</f>
        <v>386225.28</v>
      </c>
      <c r="AK34" s="96">
        <f>((AK15+AK21+AK27)*'Переменные'!$C$19*'Переменные'!$C$24*'Переменные'!$C$26)*(100%+'Переменные'!$C$28)</f>
        <v>366109.38</v>
      </c>
      <c r="AL34" s="96">
        <f>((AL15+AL21+AL27)*'Переменные'!$C$19*'Переменные'!$C$24*'Переменные'!$C$26)*(100%+'Переменные'!$C$28)</f>
        <v>315365.4</v>
      </c>
      <c r="AM34" s="96">
        <f>((AM15+AM21+AM27)*'Переменные'!$C$19*'Переменные'!$C$24*'Переменные'!$C$26)*(100%+'Переменные'!$C$28)</f>
        <v>245413.98</v>
      </c>
      <c r="AN34" s="96">
        <f>((AN15+AN21+AN27)*'Переменные'!$C$19*'Переменные'!$C$24*'Переменные'!$C$26)*(100%+'Переменные'!$C$28)</f>
        <v>237497.4</v>
      </c>
      <c r="AO34" s="96">
        <f>((AO15+AO21+AO27)*'Переменные'!$C$19*'Переменные'!$C$24*'Переменные'!$C$26)*(100%+'Переменные'!$C$28)</f>
        <v>305761.68</v>
      </c>
      <c r="AP34" s="138">
        <f t="shared" si="94"/>
        <v>3296671.56</v>
      </c>
      <c r="AQ34" s="96">
        <f>((AQ15+AQ21+AQ27)*'Переменные'!$C$19*'Переменные'!$C$24*'Переменные'!$C$26)*(100%+'Переменные'!$C$28)</f>
        <v>265529.88</v>
      </c>
      <c r="AR34" s="96">
        <f>((AR15+AR21+AR27)*'Переменные'!$C$19*'Переменные'!$C$24*'Переменные'!$C$26)*(100%+'Переменные'!$C$28)</f>
        <v>221664.24</v>
      </c>
      <c r="AS34" s="96">
        <f>((AS15+AS21+AS27)*'Переменные'!$C$19*'Переменные'!$C$24*'Переменные'!$C$26)*(100%+'Переменные'!$C$28)</f>
        <v>205182.18</v>
      </c>
      <c r="AT34" s="96">
        <f>((AT15+AT21+AT27)*'Переменные'!$C$19*'Переменные'!$C$24*'Переменные'!$C$26)*(100%+'Переменные'!$C$28)</f>
        <v>198563.4</v>
      </c>
      <c r="AU34" s="96">
        <f>((AU15+AU21+AU27)*'Переменные'!$C$19*'Переменные'!$C$24*'Переменные'!$C$26)*(100%+'Переменные'!$C$28)</f>
        <v>265529.88</v>
      </c>
      <c r="AV34" s="96">
        <f>((AV15+AV21+AV27)*'Переменные'!$C$19*'Переменные'!$C$24*'Переменные'!$C$26)*(100%+'Переменные'!$C$28)</f>
        <v>354299.4</v>
      </c>
      <c r="AW34" s="96">
        <f>((AW15+AW21+AW27)*'Переменные'!$C$19*'Переменные'!$C$24*'Переменные'!$C$26)*(100%+'Переменные'!$C$28)</f>
        <v>398294.82</v>
      </c>
      <c r="AX34" s="96">
        <f>((AX15+AX21+AX27)*'Переменные'!$C$19*'Переменные'!$C$24*'Переменные'!$C$26)*(100%+'Переменные'!$C$28)</f>
        <v>378178.92</v>
      </c>
      <c r="AY34" s="96">
        <f>((AY15+AY21+AY27)*'Переменные'!$C$19*'Переменные'!$C$24*'Переменные'!$C$26)*(100%+'Переменные'!$C$28)</f>
        <v>327045.6</v>
      </c>
      <c r="AZ34" s="96">
        <f>((AZ15+AZ21+AZ27)*'Переменные'!$C$19*'Переменные'!$C$24*'Переменные'!$C$26)*(100%+'Переменные'!$C$28)</f>
        <v>257483.52</v>
      </c>
      <c r="BA34" s="96">
        <f>((BA15+BA21+BA27)*'Переменные'!$C$19*'Переменные'!$C$24*'Переменные'!$C$26)*(100%+'Переменные'!$C$28)</f>
        <v>249177.6</v>
      </c>
      <c r="BB34" s="96">
        <f>((BB15+BB21+BB27)*'Переменные'!$C$19*'Переменные'!$C$24*'Переменные'!$C$26)*(100%+'Переменные'!$C$28)</f>
        <v>317831.22</v>
      </c>
      <c r="BC34" s="138">
        <f t="shared" si="95"/>
        <v>3438780.66</v>
      </c>
      <c r="BD34" s="96">
        <f>((BD15+BD21+BD27)*'Переменные'!$C$19*'Переменные'!$C$24*'Переменные'!$C$26)*(100%+'Переменные'!$C$28)</f>
        <v>277599.42</v>
      </c>
      <c r="BE34" s="96">
        <f>((BE15+BE21+BE27)*'Переменные'!$C$19*'Переменные'!$C$24*'Переменные'!$C$26)*(100%+'Переменные'!$C$28)</f>
        <v>232565.76</v>
      </c>
      <c r="BF34" s="96">
        <f>((BF15+BF21+BF27)*'Переменные'!$C$19*'Переменные'!$C$24*'Переменные'!$C$26)*(100%+'Переменные'!$C$28)</f>
        <v>217251.72</v>
      </c>
      <c r="BG34" s="96">
        <f>((BG15+BG21+BG27)*'Переменные'!$C$19*'Переменные'!$C$24*'Переменные'!$C$26)*(100%+'Переменные'!$C$28)</f>
        <v>210243.6</v>
      </c>
      <c r="BH34" s="96">
        <f>((BH15+BH21+BH27)*'Переменные'!$C$19*'Переменные'!$C$24*'Переменные'!$C$26)*(100%+'Переменные'!$C$28)</f>
        <v>277599.42</v>
      </c>
      <c r="BI34" s="96">
        <f>((BI15+BI21+BI27)*'Переменные'!$C$19*'Переменные'!$C$24*'Переменные'!$C$26)*(100%+'Переменные'!$C$28)</f>
        <v>365979.6</v>
      </c>
      <c r="BJ34" s="96">
        <f>((BJ15+BJ21+BJ27)*'Переменные'!$C$19*'Переменные'!$C$24*'Переменные'!$C$26)*(100%+'Переменные'!$C$28)</f>
        <v>402318</v>
      </c>
      <c r="BK34" s="96">
        <f>((BK15+BK21+BK27)*'Переменные'!$C$19*'Переменные'!$C$24*'Переменные'!$C$26)*(100%+'Переменные'!$C$28)</f>
        <v>390248.46</v>
      </c>
      <c r="BL34" s="96">
        <f>((BL15+BL21+BL27)*'Переменные'!$C$19*'Переменные'!$C$24*'Переменные'!$C$26)*(100%+'Переменные'!$C$28)</f>
        <v>338725.8</v>
      </c>
      <c r="BM34" s="96">
        <f>((BM15+BM21+BM27)*'Переменные'!$C$19*'Переменные'!$C$24*'Переменные'!$C$26)*(100%+'Переменные'!$C$28)</f>
        <v>269553.06</v>
      </c>
      <c r="BN34" s="96">
        <f>((BN15+BN21+BN27)*'Переменные'!$C$19*'Переменные'!$C$24*'Переменные'!$C$26)*(100%+'Переменные'!$C$28)</f>
        <v>260857.8</v>
      </c>
      <c r="BO34" s="96">
        <f>((BO15+BO21+BO27)*'Переменные'!$C$19*'Переменные'!$C$24*'Переменные'!$C$26)*(100%+'Переменные'!$C$28)</f>
        <v>329900.76</v>
      </c>
      <c r="BP34" s="138">
        <f t="shared" si="96"/>
        <v>3572843.4</v>
      </c>
      <c r="BQ34" s="96">
        <f>((BQ15+BQ21+BQ27)*'Переменные'!$C$19*'Переменные'!$C$24*'Переменные'!$C$26)*(100%+'Переменные'!$C$28)</f>
        <v>289668.96</v>
      </c>
      <c r="BR34" s="96">
        <f>((BR15+BR21+BR27)*'Переменные'!$C$19*'Переменные'!$C$24*'Переменные'!$C$26)*(100%+'Переменные'!$C$28)</f>
        <v>243467.28</v>
      </c>
      <c r="BS34" s="96">
        <f>((BS15+BS21+BS27)*'Переменные'!$C$19*'Переменные'!$C$24*'Переменные'!$C$26)*(100%+'Переменные'!$C$28)</f>
        <v>229321.26</v>
      </c>
      <c r="BT34" s="96">
        <f>((BT15+BT21+BT27)*'Переменные'!$C$19*'Переменные'!$C$24*'Переменные'!$C$26)*(100%+'Переменные'!$C$28)</f>
        <v>221923.8</v>
      </c>
      <c r="BU34" s="96">
        <f>((BU15+BU21+BU27)*'Переменные'!$C$19*'Переменные'!$C$24*'Переменные'!$C$26)*(100%+'Переменные'!$C$28)</f>
        <v>289668.96</v>
      </c>
      <c r="BV34" s="96">
        <f>((BV15+BV21+BV27)*'Переменные'!$C$19*'Переменные'!$C$24*'Переменные'!$C$26)*(100%+'Переменные'!$C$28)</f>
        <v>377659.8</v>
      </c>
      <c r="BW34" s="96">
        <f>((BW15+BW21+BW27)*'Переменные'!$C$19*'Переменные'!$C$24*'Переменные'!$C$26)*(100%+'Переменные'!$C$28)</f>
        <v>402318</v>
      </c>
      <c r="BX34" s="96">
        <f>((BX15+BX21+BX27)*'Переменные'!$C$19*'Переменные'!$C$24*'Переменные'!$C$26)*(100%+'Переменные'!$C$28)</f>
        <v>402318</v>
      </c>
      <c r="BY34" s="96">
        <f>((BY15+BY21+BY27)*'Переменные'!$C$19*'Переменные'!$C$24*'Переменные'!$C$26)*(100%+'Переменные'!$C$28)</f>
        <v>350406</v>
      </c>
      <c r="BZ34" s="96">
        <f>((BZ15+BZ21+BZ27)*'Переменные'!$C$19*'Переменные'!$C$24*'Переменные'!$C$26)*(100%+'Переменные'!$C$28)</f>
        <v>281622.6</v>
      </c>
      <c r="CA34" s="96">
        <f>((CA15+CA21+CA27)*'Переменные'!$C$19*'Переменные'!$C$24*'Переменные'!$C$26)*(100%+'Переменные'!$C$28)</f>
        <v>272538</v>
      </c>
      <c r="CB34" s="96">
        <f>((CB15+CB21+CB27)*'Переменные'!$C$19*'Переменные'!$C$24*'Переменные'!$C$26)*(100%+'Переменные'!$C$28)</f>
        <v>341970.3</v>
      </c>
      <c r="CC34" s="138">
        <f t="shared" si="97"/>
        <v>3702882.96</v>
      </c>
      <c r="CD34" s="96">
        <f>((CD15+CD21+CD27)*'Переменные'!$C$19*'Переменные'!$C$24*'Переменные'!$C$26)*(100%+'Переменные'!$C$28)</f>
        <v>301738.5</v>
      </c>
      <c r="CE34" s="96">
        <f>((CE15+CE21+CE27)*'Переменные'!$C$19*'Переменные'!$C$24*'Переменные'!$C$26)*(100%+'Переменные'!$C$28)</f>
        <v>254368.8</v>
      </c>
      <c r="CF34" s="96">
        <f>((CF15+CF21+CF27)*'Переменные'!$C$19*'Переменные'!$C$24*'Переменные'!$C$26)*(100%+'Переменные'!$C$28)</f>
        <v>241390.8</v>
      </c>
      <c r="CG34" s="96">
        <f>((CG15+CG21+CG27)*'Переменные'!$C$19*'Переменные'!$C$24*'Переменные'!$C$26)*(100%+'Переменные'!$C$28)</f>
        <v>233604</v>
      </c>
      <c r="CH34" s="96">
        <f>((CH15+CH21+CH27)*'Переменные'!$C$19*'Переменные'!$C$24*'Переменные'!$C$26)*(100%+'Переменные'!$C$28)</f>
        <v>301738.5</v>
      </c>
      <c r="CI34" s="96">
        <f>((CI15+CI21+CI27)*'Переменные'!$C$19*'Переменные'!$C$24*'Переменные'!$C$26)*(100%+'Переменные'!$C$28)</f>
        <v>389340</v>
      </c>
      <c r="CJ34" s="96">
        <f>((CJ15+CJ21+CJ27)*'Переменные'!$C$19*'Переменные'!$C$24*'Переменные'!$C$26)*(100%+'Переменные'!$C$28)</f>
        <v>402318</v>
      </c>
      <c r="CK34" s="96">
        <f>((CK15+CK21+CK27)*'Переменные'!$C$19*'Переменные'!$C$24*'Переменные'!$C$26)*(100%+'Переменные'!$C$28)</f>
        <v>402318</v>
      </c>
      <c r="CL34" s="96">
        <f>((CL15+CL21+CL27)*'Переменные'!$C$19*'Переменные'!$C$24*'Переменные'!$C$26)*(100%+'Переменные'!$C$28)</f>
        <v>362086.2</v>
      </c>
      <c r="CM34" s="96">
        <f>((CM15+CM21+CM27)*'Переменные'!$C$19*'Переменные'!$C$24*'Переменные'!$C$26)*(100%+'Переменные'!$C$28)</f>
        <v>293692.14</v>
      </c>
      <c r="CN34" s="96">
        <f>((CN15+CN21+CN27)*'Переменные'!$C$19*'Переменные'!$C$24*'Переменные'!$C$26)*(100%+'Переменные'!$C$28)</f>
        <v>284218.2</v>
      </c>
      <c r="CO34" s="96">
        <f>((CO15+CO21+CO27)*'Переменные'!$C$19*'Переменные'!$C$24*'Переменные'!$C$26)*(100%+'Переменные'!$C$28)</f>
        <v>354039.84</v>
      </c>
      <c r="CP34" s="138">
        <f t="shared" si="98"/>
        <v>3820852.98</v>
      </c>
      <c r="CQ34" s="139"/>
      <c r="CR34" s="139"/>
      <c r="CS34" s="139"/>
      <c r="CT34" s="139"/>
    </row>
    <row r="35">
      <c r="A35" s="70"/>
      <c r="B35" s="164" t="s">
        <v>221</v>
      </c>
      <c r="C35" s="86"/>
      <c r="D35" s="97">
        <f t="shared" ref="D35:O35" si="99">SUM(D30:D34)</f>
        <v>0</v>
      </c>
      <c r="E35" s="97">
        <f t="shared" si="99"/>
        <v>0</v>
      </c>
      <c r="F35" s="97">
        <f t="shared" si="99"/>
        <v>0</v>
      </c>
      <c r="G35" s="97">
        <f t="shared" si="99"/>
        <v>0</v>
      </c>
      <c r="H35" s="97">
        <f t="shared" si="99"/>
        <v>0</v>
      </c>
      <c r="I35" s="97">
        <f t="shared" si="99"/>
        <v>0</v>
      </c>
      <c r="J35" s="97">
        <f t="shared" si="99"/>
        <v>11788029</v>
      </c>
      <c r="K35" s="97">
        <f t="shared" si="99"/>
        <v>11133138.5</v>
      </c>
      <c r="L35" s="97">
        <f t="shared" si="99"/>
        <v>9506475</v>
      </c>
      <c r="M35" s="97">
        <f t="shared" si="99"/>
        <v>7203795.5</v>
      </c>
      <c r="N35" s="97">
        <f t="shared" si="99"/>
        <v>6971415</v>
      </c>
      <c r="O35" s="97">
        <f t="shared" si="99"/>
        <v>9168467</v>
      </c>
      <c r="P35" s="97">
        <f t="shared" si="92"/>
        <v>55771320</v>
      </c>
      <c r="Q35" s="97">
        <f t="shared" ref="Q35:AB35" si="100">SUM(Q30:Q34)</f>
        <v>7858686</v>
      </c>
      <c r="R35" s="97">
        <f t="shared" si="100"/>
        <v>6506654</v>
      </c>
      <c r="S35" s="97">
        <f t="shared" si="100"/>
        <v>5894014.5</v>
      </c>
      <c r="T35" s="97">
        <f t="shared" si="100"/>
        <v>5703885</v>
      </c>
      <c r="U35" s="97">
        <f t="shared" si="100"/>
        <v>7858686</v>
      </c>
      <c r="V35" s="97">
        <f t="shared" si="100"/>
        <v>10774005</v>
      </c>
      <c r="W35" s="97">
        <f t="shared" si="100"/>
        <v>12546392.2</v>
      </c>
      <c r="X35" s="97">
        <f t="shared" si="100"/>
        <v>11871854.98</v>
      </c>
      <c r="Y35" s="97">
        <f t="shared" si="100"/>
        <v>10183336.02</v>
      </c>
      <c r="Z35" s="97">
        <f t="shared" si="100"/>
        <v>7824631.694</v>
      </c>
      <c r="AA35" s="97">
        <f t="shared" si="100"/>
        <v>7572224.22</v>
      </c>
      <c r="AB35" s="97">
        <f t="shared" si="100"/>
        <v>9848243.339</v>
      </c>
      <c r="AC35" s="97">
        <f t="shared" si="93"/>
        <v>104442613</v>
      </c>
      <c r="AD35" s="97">
        <f t="shared" ref="AD35:AO35" si="101">SUM(AD30:AD34)</f>
        <v>8499168.909</v>
      </c>
      <c r="AE35" s="97">
        <f t="shared" si="101"/>
        <v>7067409.272</v>
      </c>
      <c r="AF35" s="97">
        <f t="shared" si="101"/>
        <v>6475557.264</v>
      </c>
      <c r="AG35" s="97">
        <f t="shared" si="101"/>
        <v>6266668.32</v>
      </c>
      <c r="AH35" s="97">
        <f t="shared" si="101"/>
        <v>8499168.909</v>
      </c>
      <c r="AI35" s="97">
        <f t="shared" si="101"/>
        <v>11488891.92</v>
      </c>
      <c r="AJ35" s="97">
        <f t="shared" si="101"/>
        <v>13121237.57</v>
      </c>
      <c r="AK35" s="97">
        <f t="shared" si="101"/>
        <v>12437839.78</v>
      </c>
      <c r="AL35" s="97">
        <f t="shared" si="101"/>
        <v>10713913.74</v>
      </c>
      <c r="AM35" s="97">
        <f t="shared" si="101"/>
        <v>8337453.038</v>
      </c>
      <c r="AN35" s="97">
        <f t="shared" si="101"/>
        <v>8068502.94</v>
      </c>
      <c r="AO35" s="97">
        <f t="shared" si="101"/>
        <v>10387646.41</v>
      </c>
      <c r="AP35" s="97">
        <f t="shared" si="94"/>
        <v>111363458.1</v>
      </c>
      <c r="AQ35" s="97">
        <f t="shared" ref="AQ35:BB35" si="102">SUM(AQ30:AQ34)</f>
        <v>9020850.828</v>
      </c>
      <c r="AR35" s="97">
        <f t="shared" si="102"/>
        <v>7530602.744</v>
      </c>
      <c r="AS35" s="97">
        <f t="shared" si="102"/>
        <v>6970657.458</v>
      </c>
      <c r="AT35" s="97">
        <f t="shared" si="102"/>
        <v>6745797.54</v>
      </c>
      <c r="AU35" s="97">
        <f t="shared" si="102"/>
        <v>9020850.828</v>
      </c>
      <c r="AV35" s="97">
        <f t="shared" si="102"/>
        <v>12036619.14</v>
      </c>
      <c r="AW35" s="97">
        <f t="shared" si="102"/>
        <v>13711978.81</v>
      </c>
      <c r="AX35" s="97">
        <f t="shared" si="102"/>
        <v>13019454.63</v>
      </c>
      <c r="AY35" s="97">
        <f t="shared" si="102"/>
        <v>11259102.83</v>
      </c>
      <c r="AZ35" s="97">
        <f t="shared" si="102"/>
        <v>8864309.533</v>
      </c>
      <c r="BA35" s="97">
        <f t="shared" si="102"/>
        <v>8578364.064</v>
      </c>
      <c r="BB35" s="97">
        <f t="shared" si="102"/>
        <v>10941882.08</v>
      </c>
      <c r="BC35" s="97">
        <f t="shared" si="95"/>
        <v>117700470.5</v>
      </c>
      <c r="BD35" s="97">
        <f t="shared" ref="BD35:BO35" si="103">SUM(BD30:BD34)</f>
        <v>9556833.715</v>
      </c>
      <c r="BE35" s="97">
        <f t="shared" si="103"/>
        <v>8006473.126</v>
      </c>
      <c r="BF35" s="97">
        <f t="shared" si="103"/>
        <v>7479261.168</v>
      </c>
      <c r="BG35" s="97">
        <f t="shared" si="103"/>
        <v>7237994.679</v>
      </c>
      <c r="BH35" s="97">
        <f t="shared" si="103"/>
        <v>9556833.715</v>
      </c>
      <c r="BI35" s="97">
        <f t="shared" si="103"/>
        <v>12599472.22</v>
      </c>
      <c r="BJ35" s="97">
        <f t="shared" si="103"/>
        <v>14038487.33</v>
      </c>
      <c r="BK35" s="97">
        <f t="shared" si="103"/>
        <v>13617332.71</v>
      </c>
      <c r="BL35" s="97">
        <f t="shared" si="103"/>
        <v>11819500.62</v>
      </c>
      <c r="BM35" s="97">
        <f t="shared" si="103"/>
        <v>9405786.508</v>
      </c>
      <c r="BN35" s="97">
        <f t="shared" si="103"/>
        <v>9102374.04</v>
      </c>
      <c r="BO35" s="97">
        <f t="shared" si="103"/>
        <v>11511559.61</v>
      </c>
      <c r="BP35" s="97">
        <f t="shared" si="96"/>
        <v>123931909.4</v>
      </c>
      <c r="BQ35" s="97">
        <f t="shared" ref="BQ35:CB35" si="104">SUM(BQ30:BQ34)</f>
        <v>10107710.87</v>
      </c>
      <c r="BR35" s="97">
        <f t="shared" si="104"/>
        <v>8495549.104</v>
      </c>
      <c r="BS35" s="97">
        <f t="shared" si="104"/>
        <v>8001937.775</v>
      </c>
      <c r="BT35" s="97">
        <f t="shared" si="104"/>
        <v>7743810.75</v>
      </c>
      <c r="BU35" s="97">
        <f t="shared" si="104"/>
        <v>10107710.87</v>
      </c>
      <c r="BV35" s="97">
        <f t="shared" si="104"/>
        <v>13178063.91</v>
      </c>
      <c r="BW35" s="97">
        <f t="shared" si="104"/>
        <v>14232131.12</v>
      </c>
      <c r="BX35" s="97">
        <f t="shared" si="104"/>
        <v>14232131.12</v>
      </c>
      <c r="BY35" s="97">
        <f t="shared" si="104"/>
        <v>12395727.1</v>
      </c>
      <c r="BZ35" s="97">
        <f t="shared" si="104"/>
        <v>9962491.781</v>
      </c>
      <c r="CA35" s="97">
        <f t="shared" si="104"/>
        <v>9641121.079</v>
      </c>
      <c r="CB35" s="97">
        <f t="shared" si="104"/>
        <v>12097311.45</v>
      </c>
      <c r="CC35" s="97">
        <f t="shared" si="97"/>
        <v>130195696.9</v>
      </c>
      <c r="CD35" s="97">
        <f t="shared" ref="CD35:CO35" si="105">SUM(CD30:CD34)</f>
        <v>10674098.34</v>
      </c>
      <c r="CE35" s="97">
        <f t="shared" si="105"/>
        <v>8998379.673</v>
      </c>
      <c r="CF35" s="97">
        <f t="shared" si="105"/>
        <v>8539278.67</v>
      </c>
      <c r="CG35" s="97">
        <f t="shared" si="105"/>
        <v>8263818.067</v>
      </c>
      <c r="CH35" s="97">
        <f t="shared" si="105"/>
        <v>10674098.34</v>
      </c>
      <c r="CI35" s="97">
        <f t="shared" si="105"/>
        <v>13773030.11</v>
      </c>
      <c r="CJ35" s="97">
        <f t="shared" si="105"/>
        <v>14431584.22</v>
      </c>
      <c r="CK35" s="97">
        <f t="shared" si="105"/>
        <v>14431584.22</v>
      </c>
      <c r="CL35" s="97">
        <f t="shared" si="105"/>
        <v>12988425.8</v>
      </c>
      <c r="CM35" s="97">
        <f t="shared" si="105"/>
        <v>10535056.48</v>
      </c>
      <c r="CN35" s="97">
        <f t="shared" si="105"/>
        <v>10195215.95</v>
      </c>
      <c r="CO35" s="97">
        <f t="shared" si="105"/>
        <v>12699794.11</v>
      </c>
      <c r="CP35" s="97">
        <f t="shared" si="98"/>
        <v>136204364</v>
      </c>
      <c r="CQ35" s="98"/>
      <c r="CR35" s="98"/>
      <c r="CS35" s="98"/>
      <c r="CT35" s="98"/>
    </row>
    <row r="3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63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</row>
    <row r="37">
      <c r="A37" s="117"/>
      <c r="B37" s="165" t="s">
        <v>222</v>
      </c>
      <c r="C37" s="11"/>
      <c r="D37" s="166" t="s">
        <v>139</v>
      </c>
      <c r="E37" s="166" t="s">
        <v>31</v>
      </c>
      <c r="F37" s="166" t="s">
        <v>155</v>
      </c>
      <c r="G37" s="166" t="s">
        <v>150</v>
      </c>
      <c r="H37" s="166" t="s">
        <v>153</v>
      </c>
      <c r="I37" s="109"/>
      <c r="J37" s="109"/>
      <c r="K37" s="11"/>
      <c r="L37" s="11"/>
      <c r="M37" s="11"/>
      <c r="N37" s="11"/>
      <c r="O37" s="11"/>
      <c r="P37" s="163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</row>
    <row r="38">
      <c r="A38" s="109"/>
      <c r="B38" s="110" t="s">
        <v>129</v>
      </c>
      <c r="C38" s="11"/>
      <c r="D38" s="167">
        <f>P30</f>
        <v>24420000</v>
      </c>
      <c r="E38" s="167">
        <f>P31</f>
        <v>19085220</v>
      </c>
      <c r="F38" s="167">
        <f>P32</f>
        <v>7276500</v>
      </c>
      <c r="G38" s="167">
        <f>P33</f>
        <v>3326400</v>
      </c>
      <c r="H38" s="167">
        <f>P34</f>
        <v>1663200</v>
      </c>
      <c r="I38" s="122">
        <f t="shared" ref="I38:I45" si="106">SUM(D38:H38)</f>
        <v>55771320</v>
      </c>
      <c r="K38" s="11"/>
      <c r="L38" s="11"/>
      <c r="M38" s="11"/>
      <c r="N38" s="11"/>
      <c r="O38" s="11"/>
      <c r="P38" s="163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</row>
    <row r="39">
      <c r="A39" s="109"/>
      <c r="B39" s="110" t="s">
        <v>130</v>
      </c>
      <c r="C39" s="11"/>
      <c r="D39" s="167">
        <f>AC30</f>
        <v>45731186</v>
      </c>
      <c r="E39" s="167">
        <f>AC31</f>
        <v>35740775.83</v>
      </c>
      <c r="F39" s="167">
        <f>AC32</f>
        <v>13626657.45</v>
      </c>
      <c r="G39" s="167">
        <f>AC33</f>
        <v>6229329.12</v>
      </c>
      <c r="H39" s="167">
        <f>AC34</f>
        <v>3114664.56</v>
      </c>
      <c r="I39" s="122">
        <f t="shared" si="106"/>
        <v>104442613</v>
      </c>
      <c r="J39" s="11"/>
      <c r="K39" s="11"/>
      <c r="L39" s="11"/>
      <c r="M39" s="11"/>
      <c r="N39" s="11"/>
      <c r="O39" s="11"/>
      <c r="P39" s="163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</row>
    <row r="40">
      <c r="A40" s="109"/>
      <c r="B40" s="110" t="s">
        <v>131</v>
      </c>
      <c r="C40" s="11"/>
      <c r="D40" s="167">
        <f>AP30</f>
        <v>49221199.16</v>
      </c>
      <c r="E40" s="167">
        <f>AP31</f>
        <v>37829306.15</v>
      </c>
      <c r="F40" s="167">
        <f>AP32</f>
        <v>14422938.08</v>
      </c>
      <c r="G40" s="167">
        <f>AP33</f>
        <v>6593343.12</v>
      </c>
      <c r="H40" s="167">
        <f>AP34</f>
        <v>3296671.56</v>
      </c>
      <c r="I40" s="122">
        <f t="shared" si="106"/>
        <v>111363458.1</v>
      </c>
      <c r="J40" s="11"/>
      <c r="K40" s="11"/>
      <c r="L40" s="11"/>
      <c r="M40" s="11"/>
      <c r="N40" s="11"/>
      <c r="O40" s="11"/>
      <c r="P40" s="163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</row>
    <row r="41">
      <c r="A41" s="109"/>
      <c r="B41" s="110" t="s">
        <v>132</v>
      </c>
      <c r="C41" s="11"/>
      <c r="D41" s="167">
        <f>BC30</f>
        <v>52879455.04</v>
      </c>
      <c r="E41" s="167">
        <f>BC31</f>
        <v>39460008.07</v>
      </c>
      <c r="F41" s="167">
        <f>BC32</f>
        <v>15044665.39</v>
      </c>
      <c r="G41" s="167">
        <f>BC33</f>
        <v>6877561.32</v>
      </c>
      <c r="H41" s="167">
        <f>BC34</f>
        <v>3438780.66</v>
      </c>
      <c r="I41" s="122">
        <f t="shared" si="106"/>
        <v>117700470.5</v>
      </c>
      <c r="J41" s="11"/>
      <c r="K41" s="11"/>
      <c r="L41" s="11"/>
      <c r="M41" s="11"/>
      <c r="N41" s="11"/>
      <c r="O41" s="11"/>
      <c r="P41" s="163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</row>
    <row r="42">
      <c r="A42" s="109"/>
      <c r="B42" s="110" t="s">
        <v>134</v>
      </c>
      <c r="C42" s="11"/>
      <c r="D42" s="167">
        <f>BP30</f>
        <v>56583811.34</v>
      </c>
      <c r="E42" s="167">
        <f>BP31</f>
        <v>40998378.02</v>
      </c>
      <c r="F42" s="167">
        <f>BP32</f>
        <v>15631189.88</v>
      </c>
      <c r="G42" s="167">
        <f>BP33</f>
        <v>7145686.8</v>
      </c>
      <c r="H42" s="167">
        <f>BP34</f>
        <v>3572843.4</v>
      </c>
      <c r="I42" s="122">
        <f t="shared" si="106"/>
        <v>123931909.4</v>
      </c>
      <c r="J42" s="11"/>
      <c r="K42" s="11"/>
      <c r="L42" s="11"/>
      <c r="M42" s="11"/>
      <c r="N42" s="11"/>
      <c r="O42" s="11"/>
      <c r="P42" s="163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</row>
    <row r="43">
      <c r="A43" s="109"/>
      <c r="B43" s="110" t="s">
        <v>136</v>
      </c>
      <c r="C43" s="11"/>
      <c r="D43" s="167">
        <f>CC30</f>
        <v>60396353.13</v>
      </c>
      <c r="E43" s="167">
        <f>CC31</f>
        <v>42490581.97</v>
      </c>
      <c r="F43" s="167">
        <f>CC32</f>
        <v>16200112.95</v>
      </c>
      <c r="G43" s="167">
        <f>CC33</f>
        <v>7405765.92</v>
      </c>
      <c r="H43" s="167">
        <f>CC34</f>
        <v>3702882.96</v>
      </c>
      <c r="I43" s="122">
        <f t="shared" si="106"/>
        <v>130195696.9</v>
      </c>
      <c r="J43" s="11"/>
      <c r="K43" s="11"/>
      <c r="L43" s="11"/>
      <c r="M43" s="11"/>
      <c r="N43" s="11"/>
      <c r="O43" s="11"/>
      <c r="P43" s="163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</row>
    <row r="44">
      <c r="A44" s="109"/>
      <c r="B44" s="110" t="s">
        <v>138</v>
      </c>
      <c r="C44" s="11"/>
      <c r="D44" s="167">
        <f>CP30</f>
        <v>64181285.31</v>
      </c>
      <c r="E44" s="167">
        <f>CP31</f>
        <v>43844287.95</v>
      </c>
      <c r="F44" s="167">
        <f>CP32</f>
        <v>16716231.79</v>
      </c>
      <c r="G44" s="167">
        <f>CP33</f>
        <v>7641705.96</v>
      </c>
      <c r="H44" s="167">
        <f>CP34</f>
        <v>3820852.98</v>
      </c>
      <c r="I44" s="122">
        <f t="shared" si="106"/>
        <v>136204364</v>
      </c>
      <c r="J44" s="11"/>
      <c r="K44" s="11"/>
      <c r="L44" s="11"/>
      <c r="M44" s="11"/>
      <c r="N44" s="11"/>
      <c r="O44" s="11"/>
      <c r="P44" s="163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</row>
    <row r="45">
      <c r="A45" s="11"/>
      <c r="B45" s="11"/>
      <c r="C45" s="11"/>
      <c r="D45" s="122">
        <f t="shared" ref="D45:H45" si="107">SUM(D38:D44)</f>
        <v>353413290</v>
      </c>
      <c r="E45" s="122">
        <f t="shared" si="107"/>
        <v>259448558</v>
      </c>
      <c r="F45" s="122">
        <f t="shared" si="107"/>
        <v>98918295.53</v>
      </c>
      <c r="G45" s="122">
        <f t="shared" si="107"/>
        <v>45219792.24</v>
      </c>
      <c r="H45" s="122">
        <f t="shared" si="107"/>
        <v>22609896.12</v>
      </c>
      <c r="I45" s="122">
        <f t="shared" si="106"/>
        <v>779609831.8</v>
      </c>
      <c r="J45" s="11"/>
      <c r="K45" s="11"/>
      <c r="L45" s="11"/>
      <c r="M45" s="11"/>
      <c r="N45" s="11"/>
      <c r="O45" s="11"/>
      <c r="P45" s="163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</row>
    <row r="4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63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</row>
    <row r="47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63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</row>
    <row r="48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63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</row>
    <row r="49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63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</row>
    <row r="5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63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</row>
    <row r="5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63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</row>
    <row r="5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63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</row>
    <row r="5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63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</row>
    <row r="54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63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</row>
    <row r="5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63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</row>
    <row r="5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63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</row>
    <row r="5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63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</row>
    <row r="58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63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</row>
    <row r="59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63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</row>
    <row r="6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63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</row>
    <row r="6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63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</row>
    <row r="6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63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</row>
    <row r="6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63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</row>
    <row r="64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63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</row>
    <row r="6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63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</row>
    <row r="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63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</row>
    <row r="67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63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</row>
    <row r="68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63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</row>
    <row r="69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63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</row>
    <row r="7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63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</row>
    <row r="7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63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</row>
    <row r="7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63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</row>
    <row r="7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63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</row>
    <row r="74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63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</row>
    <row r="7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63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</row>
    <row r="7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63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</row>
    <row r="77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63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</row>
    <row r="78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63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</row>
    <row r="79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63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</row>
    <row r="8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63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</row>
    <row r="8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63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</row>
    <row r="8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63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</row>
    <row r="8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63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</row>
    <row r="84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63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</row>
    <row r="8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63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</row>
    <row r="8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63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</row>
    <row r="87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63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</row>
    <row r="88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63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</row>
    <row r="89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63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</row>
    <row r="9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63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</row>
    <row r="9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63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</row>
    <row r="9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63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</row>
    <row r="9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63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</row>
    <row r="94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63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</row>
    <row r="9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63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</row>
    <row r="9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63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</row>
    <row r="97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63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</row>
    <row r="98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63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</row>
    <row r="99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63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</row>
    <row r="10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63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</row>
    <row r="10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63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</row>
    <row r="10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63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</row>
    <row r="10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63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</row>
    <row r="104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63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</row>
    <row r="10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63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</row>
    <row r="10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63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</row>
    <row r="107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63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</row>
    <row r="108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63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</row>
    <row r="109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63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</row>
    <row r="11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63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</row>
    <row r="11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63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</row>
    <row r="11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63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</row>
    <row r="11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63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</row>
    <row r="11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63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</row>
    <row r="1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63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</row>
    <row r="11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63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</row>
    <row r="117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63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</row>
    <row r="118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63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</row>
    <row r="119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63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</row>
    <row r="12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63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</row>
    <row r="12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63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</row>
    <row r="12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63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</row>
    <row r="12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63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</row>
    <row r="124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63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</row>
    <row r="1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63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</row>
    <row r="12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63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</row>
    <row r="127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63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</row>
    <row r="128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63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</row>
    <row r="129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63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</row>
    <row r="1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63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</row>
    <row r="1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63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</row>
    <row r="1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63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</row>
    <row r="1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63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</row>
    <row r="13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63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</row>
    <row r="13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63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</row>
    <row r="13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63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</row>
    <row r="137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63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</row>
    <row r="138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63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</row>
    <row r="139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63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</row>
    <row r="14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63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</row>
    <row r="14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63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</row>
    <row r="14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63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</row>
    <row r="14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63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</row>
    <row r="14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63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</row>
    <row r="14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63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</row>
    <row r="146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63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</row>
    <row r="147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63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</row>
    <row r="148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63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</row>
    <row r="149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63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</row>
    <row r="15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63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</row>
    <row r="15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63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</row>
    <row r="15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63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</row>
    <row r="15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63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</row>
    <row r="15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63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</row>
    <row r="15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63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</row>
    <row r="15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63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</row>
    <row r="157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63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</row>
    <row r="158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63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</row>
    <row r="159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63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</row>
    <row r="16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63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</row>
    <row r="16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63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</row>
    <row r="16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63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</row>
    <row r="16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63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</row>
    <row r="16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63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</row>
    <row r="16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63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</row>
    <row r="16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63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</row>
    <row r="167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63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</row>
    <row r="168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63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</row>
    <row r="169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63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</row>
    <row r="17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63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</row>
    <row r="17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63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</row>
    <row r="17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63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</row>
    <row r="17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63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</row>
    <row r="17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63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</row>
    <row r="17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63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</row>
    <row r="17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63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</row>
    <row r="177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63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</row>
    <row r="178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63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</row>
    <row r="179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63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</row>
    <row r="18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63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</row>
    <row r="18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63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</row>
    <row r="18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63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</row>
    <row r="18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63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</row>
    <row r="184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63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</row>
    <row r="18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63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</row>
    <row r="18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63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</row>
    <row r="187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63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</row>
    <row r="188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63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</row>
    <row r="189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63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</row>
    <row r="19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63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</row>
    <row r="19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63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</row>
    <row r="19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63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</row>
    <row r="19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63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</row>
    <row r="19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63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</row>
    <row r="19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63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</row>
    <row r="19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63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</row>
    <row r="197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63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</row>
    <row r="198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63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</row>
    <row r="199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63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</row>
    <row r="20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63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</row>
    <row r="20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63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</row>
    <row r="20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63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</row>
    <row r="20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63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</row>
    <row r="20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63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</row>
    <row r="20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63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</row>
    <row r="20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63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</row>
    <row r="207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63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</row>
    <row r="208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63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</row>
    <row r="209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63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</row>
    <row r="21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63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</row>
    <row r="21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63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</row>
    <row r="21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63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</row>
    <row r="21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63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</row>
    <row r="214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63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</row>
    <row r="21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63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</row>
    <row r="2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63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</row>
    <row r="217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63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</row>
    <row r="218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63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</row>
    <row r="219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63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</row>
    <row r="22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63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</row>
    <row r="22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63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</row>
    <row r="22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63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</row>
    <row r="22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63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</row>
    <row r="22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63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</row>
    <row r="2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63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</row>
    <row r="2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63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</row>
    <row r="227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63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</row>
    <row r="228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63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</row>
    <row r="229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63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</row>
    <row r="2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63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</row>
    <row r="2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63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</row>
    <row r="2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63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</row>
    <row r="2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63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</row>
    <row r="23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63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</row>
    <row r="23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63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</row>
    <row r="23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63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</row>
    <row r="237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63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</row>
    <row r="238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63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</row>
    <row r="239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63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</row>
    <row r="24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63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</row>
    <row r="24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63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</row>
    <row r="24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63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</row>
    <row r="24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63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</row>
    <row r="244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63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</row>
    <row r="24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63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</row>
    <row r="24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63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</row>
    <row r="247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63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</row>
    <row r="248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63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</row>
    <row r="249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63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</row>
    <row r="25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63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</row>
    <row r="25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63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</row>
    <row r="25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63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</row>
    <row r="25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63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</row>
    <row r="25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63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</row>
    <row r="25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63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</row>
    <row r="25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63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</row>
    <row r="257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63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</row>
    <row r="258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63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</row>
    <row r="259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63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</row>
    <row r="26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63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</row>
    <row r="26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63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</row>
    <row r="26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63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</row>
    <row r="26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63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</row>
    <row r="26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63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</row>
    <row r="26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63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</row>
    <row r="26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63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</row>
    <row r="267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63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</row>
    <row r="268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63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</row>
    <row r="269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63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</row>
    <row r="27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63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</row>
    <row r="27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63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</row>
    <row r="27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63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</row>
    <row r="27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63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</row>
    <row r="274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63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</row>
    <row r="27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63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</row>
    <row r="27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63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</row>
    <row r="277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63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</row>
    <row r="278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63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</row>
    <row r="279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63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</row>
    <row r="28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63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</row>
    <row r="28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63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</row>
    <row r="28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63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</row>
    <row r="28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63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</row>
    <row r="28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63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</row>
    <row r="28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63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</row>
    <row r="28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63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</row>
    <row r="287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63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</row>
    <row r="288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63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</row>
    <row r="289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63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</row>
    <row r="29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63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</row>
    <row r="29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63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</row>
    <row r="29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63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</row>
    <row r="29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63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</row>
    <row r="29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63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</row>
    <row r="29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63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</row>
    <row r="29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63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</row>
    <row r="297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63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</row>
    <row r="298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63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</row>
    <row r="299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63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</row>
    <row r="30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63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</row>
    <row r="30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63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</row>
    <row r="30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63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</row>
    <row r="30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63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</row>
    <row r="30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63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</row>
    <row r="30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63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</row>
    <row r="30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63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</row>
    <row r="307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63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</row>
    <row r="308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63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</row>
    <row r="309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63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</row>
    <row r="31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63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</row>
    <row r="31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63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</row>
    <row r="31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63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</row>
    <row r="31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63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</row>
    <row r="314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63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</row>
    <row r="3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63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</row>
    <row r="3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63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</row>
    <row r="317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63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</row>
    <row r="318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63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</row>
    <row r="319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63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</row>
    <row r="32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63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</row>
    <row r="32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63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</row>
    <row r="32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63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</row>
    <row r="32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63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</row>
    <row r="324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63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</row>
    <row r="3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63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</row>
    <row r="3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63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</row>
    <row r="327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63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</row>
    <row r="328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63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</row>
    <row r="329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63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</row>
    <row r="3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63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</row>
    <row r="3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63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</row>
    <row r="3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63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</row>
    <row r="3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63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</row>
    <row r="334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63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</row>
    <row r="33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63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</row>
    <row r="33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63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</row>
    <row r="337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63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</row>
    <row r="338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63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</row>
    <row r="339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63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</row>
    <row r="34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63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</row>
    <row r="34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63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</row>
    <row r="34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63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</row>
    <row r="34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63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</row>
    <row r="344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63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</row>
    <row r="34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63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</row>
    <row r="34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63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</row>
    <row r="347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63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</row>
    <row r="348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63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</row>
    <row r="349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63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</row>
    <row r="35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63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</row>
    <row r="35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63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</row>
    <row r="35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63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</row>
    <row r="35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63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</row>
    <row r="354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63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</row>
    <row r="35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63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</row>
    <row r="35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63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</row>
    <row r="357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63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</row>
    <row r="358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63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</row>
    <row r="359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63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</row>
    <row r="36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63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</row>
    <row r="36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63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</row>
    <row r="36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63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</row>
    <row r="36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63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</row>
    <row r="364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63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</row>
    <row r="36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63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</row>
    <row r="36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63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</row>
    <row r="367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63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</row>
    <row r="368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63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</row>
    <row r="369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63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</row>
    <row r="37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63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</row>
    <row r="37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63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</row>
    <row r="37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63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</row>
    <row r="37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63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</row>
    <row r="374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63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</row>
    <row r="37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63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</row>
    <row r="37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63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</row>
    <row r="377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63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</row>
    <row r="378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63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</row>
    <row r="379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63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</row>
    <row r="38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63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</row>
    <row r="38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63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</row>
    <row r="38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63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</row>
    <row r="38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63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</row>
    <row r="384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63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</row>
    <row r="38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63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</row>
    <row r="38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63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</row>
    <row r="387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63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</row>
    <row r="388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63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</row>
    <row r="389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63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</row>
    <row r="39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63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</row>
    <row r="39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63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</row>
    <row r="39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63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</row>
    <row r="39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63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</row>
    <row r="394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63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</row>
    <row r="39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63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</row>
    <row r="39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63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</row>
    <row r="397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63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</row>
    <row r="398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63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</row>
    <row r="399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63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</row>
    <row r="40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63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</row>
    <row r="40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63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</row>
    <row r="40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63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</row>
    <row r="40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63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</row>
    <row r="404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63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</row>
    <row r="40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63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</row>
    <row r="40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63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</row>
    <row r="407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63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</row>
    <row r="408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63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</row>
    <row r="409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63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</row>
    <row r="41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63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</row>
    <row r="41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63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</row>
    <row r="41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63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</row>
    <row r="41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63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</row>
    <row r="414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63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</row>
    <row r="41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63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</row>
    <row r="4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63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</row>
    <row r="417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63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</row>
    <row r="418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63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</row>
    <row r="419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63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</row>
    <row r="42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63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</row>
    <row r="42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63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</row>
    <row r="42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63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</row>
    <row r="42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63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</row>
    <row r="42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63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</row>
    <row r="4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63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</row>
    <row r="4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63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</row>
    <row r="427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63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</row>
    <row r="428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63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</row>
    <row r="429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63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</row>
    <row r="4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63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</row>
    <row r="4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63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</row>
    <row r="4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63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</row>
    <row r="4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63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</row>
    <row r="434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63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</row>
    <row r="43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63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</row>
    <row r="43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63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</row>
    <row r="437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63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</row>
    <row r="438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63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</row>
    <row r="439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63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</row>
    <row r="44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63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</row>
    <row r="44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63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</row>
    <row r="44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63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</row>
    <row r="44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63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</row>
    <row r="444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63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</row>
    <row r="44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63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</row>
    <row r="44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63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</row>
    <row r="447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63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</row>
    <row r="448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63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</row>
    <row r="449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63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</row>
    <row r="45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63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</row>
    <row r="45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63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</row>
    <row r="45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63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</row>
    <row r="45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63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</row>
    <row r="454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63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</row>
    <row r="45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63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</row>
    <row r="45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63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</row>
    <row r="457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63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</row>
    <row r="458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63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</row>
    <row r="459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63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</row>
    <row r="46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63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</row>
    <row r="46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63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</row>
    <row r="46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63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</row>
    <row r="46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63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</row>
    <row r="46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63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</row>
    <row r="46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63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</row>
    <row r="46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63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</row>
    <row r="467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63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</row>
    <row r="468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63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</row>
    <row r="469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63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</row>
    <row r="47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63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</row>
    <row r="47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63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</row>
    <row r="47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63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</row>
    <row r="47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63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</row>
    <row r="474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63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</row>
    <row r="47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63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</row>
    <row r="47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63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</row>
    <row r="477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63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</row>
    <row r="478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63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</row>
    <row r="479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63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</row>
    <row r="48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63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</row>
    <row r="48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63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</row>
    <row r="48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63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</row>
    <row r="48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63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</row>
    <row r="484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63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</row>
    <row r="48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63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</row>
    <row r="48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63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</row>
    <row r="487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63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</row>
    <row r="488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63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</row>
    <row r="489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63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</row>
    <row r="49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63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</row>
    <row r="49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63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</row>
    <row r="49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63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</row>
    <row r="49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63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</row>
    <row r="494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63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</row>
    <row r="49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63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</row>
    <row r="49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63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</row>
    <row r="497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63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</row>
    <row r="498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63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</row>
    <row r="499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63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</row>
    <row r="50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63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</row>
    <row r="50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63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</row>
    <row r="50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63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</row>
    <row r="50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63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</row>
    <row r="50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63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</row>
    <row r="50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63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</row>
    <row r="50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63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</row>
    <row r="507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63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</row>
    <row r="508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63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</row>
    <row r="509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63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</row>
    <row r="51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63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</row>
    <row r="51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63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</row>
    <row r="51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63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</row>
    <row r="51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63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</row>
    <row r="514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63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</row>
    <row r="51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63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</row>
    <row r="5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63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</row>
    <row r="517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63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</row>
    <row r="518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63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</row>
    <row r="519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63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</row>
    <row r="52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63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</row>
    <row r="52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63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</row>
    <row r="52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63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</row>
    <row r="52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63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</row>
    <row r="524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63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</row>
    <row r="5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63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</row>
    <row r="5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63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</row>
    <row r="527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63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</row>
    <row r="528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63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</row>
    <row r="529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63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</row>
    <row r="5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63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</row>
    <row r="5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63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</row>
    <row r="5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63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</row>
    <row r="5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63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</row>
    <row r="534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63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</row>
    <row r="53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63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</row>
    <row r="53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63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</row>
    <row r="537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63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</row>
    <row r="538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63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</row>
    <row r="539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63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</row>
    <row r="54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63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</row>
    <row r="54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63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</row>
    <row r="54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63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</row>
    <row r="54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63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</row>
    <row r="544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63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</row>
    <row r="54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63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</row>
    <row r="54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63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</row>
    <row r="547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63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</row>
    <row r="548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63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</row>
    <row r="549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63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</row>
    <row r="55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63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</row>
    <row r="55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63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</row>
    <row r="55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63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</row>
    <row r="55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63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</row>
    <row r="554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63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</row>
    <row r="55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63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</row>
    <row r="55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63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</row>
    <row r="557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63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</row>
    <row r="558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63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</row>
    <row r="559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63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</row>
    <row r="56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63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</row>
    <row r="56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63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</row>
    <row r="56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63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</row>
    <row r="56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63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</row>
    <row r="564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63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</row>
    <row r="56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63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</row>
    <row r="56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63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</row>
    <row r="567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63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</row>
    <row r="568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63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</row>
    <row r="569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63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</row>
    <row r="57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63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</row>
    <row r="57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63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</row>
    <row r="57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63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</row>
    <row r="57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63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</row>
    <row r="57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63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</row>
    <row r="57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63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</row>
    <row r="57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63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</row>
    <row r="577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63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</row>
    <row r="578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63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</row>
    <row r="579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63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</row>
    <row r="58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63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</row>
    <row r="58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63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</row>
    <row r="58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63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</row>
    <row r="58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63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</row>
    <row r="584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63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</row>
    <row r="58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63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</row>
    <row r="58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63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</row>
    <row r="587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63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</row>
    <row r="588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63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</row>
    <row r="589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63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</row>
    <row r="59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63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</row>
    <row r="59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63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</row>
    <row r="59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63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</row>
    <row r="59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63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</row>
    <row r="594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63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</row>
    <row r="59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63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</row>
    <row r="59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63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</row>
    <row r="597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63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</row>
    <row r="598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63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</row>
    <row r="599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63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</row>
    <row r="60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63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</row>
    <row r="60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63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</row>
    <row r="60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63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</row>
    <row r="60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63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</row>
    <row r="60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63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</row>
    <row r="60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63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</row>
    <row r="60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63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</row>
    <row r="607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63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</row>
    <row r="608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63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</row>
    <row r="609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63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</row>
    <row r="61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63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</row>
    <row r="61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63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</row>
    <row r="61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63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</row>
    <row r="61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63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</row>
    <row r="614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63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</row>
    <row r="61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63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</row>
    <row r="6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63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</row>
    <row r="617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63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</row>
    <row r="618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63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</row>
    <row r="619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63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</row>
    <row r="62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63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</row>
    <row r="62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63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</row>
    <row r="62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63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</row>
    <row r="62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63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</row>
    <row r="624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63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</row>
    <row r="6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63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</row>
    <row r="6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63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</row>
    <row r="627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63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</row>
    <row r="628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63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</row>
    <row r="629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63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</row>
    <row r="6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63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</row>
    <row r="6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63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</row>
    <row r="6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63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</row>
    <row r="6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63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</row>
    <row r="634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63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</row>
    <row r="63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63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</row>
    <row r="63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63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</row>
    <row r="637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63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</row>
    <row r="638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63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</row>
    <row r="639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63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</row>
    <row r="64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63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</row>
    <row r="64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63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</row>
    <row r="64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63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</row>
    <row r="64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63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</row>
    <row r="644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63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</row>
    <row r="64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63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</row>
    <row r="64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63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</row>
    <row r="647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63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</row>
    <row r="648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63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</row>
    <row r="649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63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</row>
    <row r="65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63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</row>
    <row r="65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63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</row>
    <row r="65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63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</row>
    <row r="65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63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</row>
    <row r="654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63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</row>
    <row r="65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63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</row>
    <row r="65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63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</row>
    <row r="657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63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</row>
    <row r="658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63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</row>
    <row r="659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63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</row>
    <row r="66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63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</row>
    <row r="66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63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</row>
    <row r="66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63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</row>
    <row r="66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63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</row>
    <row r="664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63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</row>
    <row r="66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63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</row>
    <row r="66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63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</row>
    <row r="667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63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</row>
    <row r="668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63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</row>
    <row r="669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63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</row>
    <row r="67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63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</row>
    <row r="67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63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</row>
    <row r="67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63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</row>
    <row r="67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63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</row>
    <row r="674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63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</row>
    <row r="67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63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</row>
    <row r="67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63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</row>
    <row r="677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63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</row>
    <row r="678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63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</row>
    <row r="679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63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</row>
    <row r="68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63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</row>
    <row r="68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63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</row>
    <row r="68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63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</row>
    <row r="68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63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</row>
    <row r="684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63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</row>
    <row r="68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63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</row>
    <row r="68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63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</row>
    <row r="687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63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</row>
    <row r="688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63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</row>
    <row r="689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63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</row>
    <row r="69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63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</row>
    <row r="69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63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</row>
    <row r="69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63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</row>
    <row r="69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63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</row>
    <row r="694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63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</row>
    <row r="69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63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</row>
    <row r="69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63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</row>
    <row r="697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63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</row>
    <row r="698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63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</row>
    <row r="699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63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</row>
    <row r="70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63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</row>
    <row r="70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63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</row>
    <row r="70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63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</row>
    <row r="70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63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</row>
    <row r="704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63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</row>
    <row r="70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63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</row>
    <row r="70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63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</row>
    <row r="707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63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</row>
    <row r="708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63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</row>
    <row r="709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63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</row>
    <row r="71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63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</row>
    <row r="71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63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</row>
    <row r="71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63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</row>
    <row r="71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63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</row>
    <row r="714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63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</row>
    <row r="71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63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</row>
    <row r="7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63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</row>
    <row r="717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63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</row>
    <row r="718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63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</row>
    <row r="719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63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</row>
    <row r="72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63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</row>
    <row r="72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63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</row>
    <row r="72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63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</row>
    <row r="72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63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</row>
    <row r="724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63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</row>
    <row r="7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63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</row>
    <row r="7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63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</row>
    <row r="727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63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</row>
    <row r="728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63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</row>
    <row r="729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63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</row>
    <row r="7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63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</row>
    <row r="7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63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</row>
    <row r="7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63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</row>
    <row r="7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63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</row>
    <row r="734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63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</row>
    <row r="73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63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</row>
    <row r="73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63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</row>
    <row r="737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63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</row>
    <row r="738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63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</row>
    <row r="739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63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</row>
    <row r="74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63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</row>
    <row r="74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63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</row>
    <row r="74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63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</row>
    <row r="74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63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</row>
    <row r="744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63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</row>
    <row r="74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63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</row>
    <row r="74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63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</row>
    <row r="747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63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</row>
    <row r="748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63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</row>
    <row r="749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63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</row>
    <row r="75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63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</row>
    <row r="75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63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</row>
    <row r="75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63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</row>
    <row r="75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63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</row>
    <row r="754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63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</row>
    <row r="75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63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</row>
    <row r="75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63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</row>
    <row r="757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63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</row>
    <row r="758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63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</row>
    <row r="759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63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</row>
    <row r="76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63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</row>
    <row r="76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63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</row>
    <row r="76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63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</row>
    <row r="76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63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</row>
    <row r="764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63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</row>
    <row r="76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63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</row>
    <row r="76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63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</row>
    <row r="767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63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</row>
    <row r="768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63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</row>
    <row r="769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63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</row>
    <row r="77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63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</row>
    <row r="77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63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</row>
    <row r="77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63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</row>
    <row r="77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63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</row>
    <row r="774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63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</row>
    <row r="77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63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</row>
    <row r="77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63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</row>
    <row r="777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63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</row>
    <row r="778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63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</row>
    <row r="779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63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</row>
    <row r="78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63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</row>
    <row r="78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63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</row>
    <row r="78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63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</row>
    <row r="78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63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</row>
    <row r="784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63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</row>
    <row r="78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63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</row>
    <row r="78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63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</row>
    <row r="787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63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</row>
    <row r="788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63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</row>
    <row r="789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63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</row>
    <row r="79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63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</row>
    <row r="79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63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</row>
    <row r="79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63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</row>
    <row r="79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63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</row>
    <row r="794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63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</row>
    <row r="79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63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</row>
    <row r="79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63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</row>
    <row r="797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63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</row>
    <row r="798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63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</row>
    <row r="799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63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</row>
    <row r="80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63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</row>
    <row r="80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63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</row>
    <row r="80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63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</row>
    <row r="80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63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</row>
    <row r="804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63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</row>
    <row r="80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63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</row>
    <row r="80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63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</row>
    <row r="807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63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</row>
    <row r="808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63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</row>
    <row r="809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63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</row>
    <row r="81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63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</row>
    <row r="81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63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</row>
    <row r="81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63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</row>
    <row r="81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63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</row>
    <row r="814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63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</row>
    <row r="81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63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</row>
    <row r="8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63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</row>
    <row r="817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63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</row>
    <row r="818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63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</row>
    <row r="819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63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</row>
    <row r="82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63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</row>
    <row r="82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63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</row>
    <row r="82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63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</row>
    <row r="82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63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</row>
    <row r="824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63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</row>
    <row r="8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63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</row>
    <row r="8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63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</row>
    <row r="827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63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</row>
    <row r="828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63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</row>
    <row r="829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63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</row>
    <row r="8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63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</row>
    <row r="8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63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</row>
    <row r="8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63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</row>
    <row r="8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63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</row>
    <row r="834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63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</row>
    <row r="83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63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</row>
    <row r="83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63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</row>
    <row r="837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63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</row>
    <row r="838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63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</row>
    <row r="839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63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</row>
    <row r="84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63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</row>
    <row r="84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63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</row>
    <row r="84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63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</row>
    <row r="84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63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</row>
    <row r="844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63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</row>
    <row r="84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63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</row>
    <row r="84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63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</row>
    <row r="847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63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</row>
    <row r="848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63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</row>
    <row r="849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63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</row>
    <row r="85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63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</row>
    <row r="85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63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</row>
    <row r="85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63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</row>
    <row r="85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63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</row>
    <row r="854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63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</row>
    <row r="85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63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</row>
    <row r="85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63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</row>
    <row r="857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63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</row>
    <row r="858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63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</row>
    <row r="859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63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</row>
    <row r="86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63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</row>
    <row r="86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63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</row>
    <row r="86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63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</row>
    <row r="86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63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</row>
    <row r="864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63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</row>
    <row r="86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63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</row>
    <row r="86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63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</row>
    <row r="867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63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</row>
    <row r="868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63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</row>
    <row r="869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63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</row>
    <row r="87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63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</row>
    <row r="87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63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</row>
    <row r="87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63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</row>
    <row r="87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63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</row>
    <row r="874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63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</row>
    <row r="87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63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</row>
    <row r="87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63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</row>
    <row r="877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63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</row>
    <row r="878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63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</row>
    <row r="879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63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</row>
    <row r="88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63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</row>
    <row r="88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63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</row>
    <row r="88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63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</row>
    <row r="88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63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</row>
    <row r="884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63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</row>
    <row r="88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63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</row>
    <row r="88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63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</row>
    <row r="887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63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</row>
    <row r="888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63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</row>
    <row r="889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63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</row>
    <row r="89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63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</row>
    <row r="89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63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</row>
    <row r="89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63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</row>
    <row r="89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63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</row>
    <row r="894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63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</row>
    <row r="89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63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</row>
    <row r="89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63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</row>
    <row r="897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63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</row>
    <row r="898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63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</row>
    <row r="899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63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</row>
    <row r="90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63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</row>
    <row r="90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63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</row>
    <row r="90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63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</row>
    <row r="90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63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</row>
    <row r="904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63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</row>
    <row r="90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63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</row>
    <row r="90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63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</row>
    <row r="907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63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</row>
    <row r="908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63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</row>
    <row r="909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63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</row>
    <row r="91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63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</row>
    <row r="91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63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</row>
    <row r="91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63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</row>
    <row r="91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63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</row>
    <row r="914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63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</row>
    <row r="91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63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</row>
    <row r="9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63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</row>
    <row r="917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63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</row>
    <row r="918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63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</row>
    <row r="919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63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</row>
    <row r="92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63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</row>
    <row r="92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63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</row>
    <row r="92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63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</row>
    <row r="92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63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</row>
    <row r="924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63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</row>
    <row r="9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63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</row>
    <row r="9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63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</row>
    <row r="927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63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</row>
    <row r="928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63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</row>
    <row r="929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63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</row>
    <row r="9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63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</row>
    <row r="9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63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</row>
    <row r="9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63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</row>
    <row r="9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63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</row>
    <row r="934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63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</row>
    <row r="93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63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</row>
    <row r="93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63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</row>
    <row r="937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63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</row>
    <row r="938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63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</row>
    <row r="939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63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</row>
    <row r="94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63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</row>
    <row r="94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63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</row>
    <row r="94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63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</row>
    <row r="94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63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</row>
    <row r="944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63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</row>
    <row r="94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63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</row>
    <row r="94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63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</row>
    <row r="947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63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</row>
    <row r="948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63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</row>
    <row r="949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63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</row>
    <row r="95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63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</row>
    <row r="95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63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</row>
    <row r="95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63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</row>
    <row r="95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63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</row>
    <row r="954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63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</row>
    <row r="95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63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</row>
    <row r="95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63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</row>
    <row r="957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63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</row>
    <row r="958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63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</row>
    <row r="959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63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</row>
    <row r="96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63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</row>
    <row r="96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63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</row>
    <row r="96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63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</row>
    <row r="96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63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</row>
    <row r="964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63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</row>
    <row r="96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63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</row>
    <row r="96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63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</row>
    <row r="967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63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</row>
    <row r="968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63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</row>
    <row r="969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63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</row>
    <row r="97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63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</row>
    <row r="97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63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</row>
    <row r="97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63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</row>
    <row r="97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63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</row>
    <row r="974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63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</row>
    <row r="97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63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</row>
    <row r="97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63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</row>
    <row r="977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63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</row>
    <row r="978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63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</row>
    <row r="979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63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</row>
    <row r="98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63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</row>
    <row r="98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63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</row>
    <row r="98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63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</row>
    <row r="98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63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</row>
    <row r="984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63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</row>
    <row r="98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63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</row>
    <row r="98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63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</row>
    <row r="987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63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</row>
    <row r="988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63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</row>
    <row r="989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6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</row>
    <row r="99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6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</row>
    <row r="99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6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</row>
    <row r="99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6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</row>
    <row r="993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63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</row>
    <row r="994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63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</row>
    <row r="99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63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</row>
    <row r="99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63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</row>
    <row r="997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63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</row>
    <row r="998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63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</row>
    <row r="999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63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</row>
    <row r="1000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63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</row>
    <row r="100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63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</row>
    <row r="100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63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</row>
    <row r="1003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63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</row>
    <row r="1004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63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</row>
    <row r="1005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63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</row>
    <row r="1006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63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</row>
    <row r="1007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63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</row>
    <row r="1008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63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</row>
    <row r="1009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63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</row>
    <row r="1010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63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</row>
    <row r="1011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63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</row>
  </sheetData>
  <mergeCells count="9">
    <mergeCell ref="BQ8:CB8"/>
    <mergeCell ref="CD8:CO8"/>
    <mergeCell ref="B4:C4"/>
    <mergeCell ref="B8:B10"/>
    <mergeCell ref="D8:O8"/>
    <mergeCell ref="Q8:AB8"/>
    <mergeCell ref="AD8:AO8"/>
    <mergeCell ref="AQ8:BB8"/>
    <mergeCell ref="BD8:BO8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73.0"/>
    <col customWidth="1" min="3" max="3" width="6.88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85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85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85"/>
    </row>
    <row r="4" ht="29.25" customHeight="1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85"/>
    </row>
    <row r="5" ht="18.75" customHeight="1">
      <c r="A5" s="1"/>
      <c r="B5" s="6" t="s">
        <v>223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224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225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85"/>
    </row>
    <row r="6" ht="18.75" customHeight="1">
      <c r="A6" s="1"/>
      <c r="B6" s="7" t="s">
        <v>226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85"/>
    </row>
    <row r="7" ht="18.75" customHeight="1">
      <c r="A7" s="168"/>
      <c r="B7" s="32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6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5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5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5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5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5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5"/>
      <c r="CQ7" s="85"/>
      <c r="CR7" s="85"/>
      <c r="CS7" s="85"/>
      <c r="CT7" s="85"/>
      <c r="CU7" s="85"/>
    </row>
    <row r="8">
      <c r="A8" s="168"/>
      <c r="B8" s="169" t="s">
        <v>227</v>
      </c>
      <c r="D8" s="89" t="s">
        <v>129</v>
      </c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  <c r="P8" s="91" t="s">
        <v>129</v>
      </c>
      <c r="Q8" s="89" t="s">
        <v>130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9"/>
      <c r="AC8" s="90" t="s">
        <v>130</v>
      </c>
      <c r="AD8" s="89" t="s">
        <v>131</v>
      </c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9"/>
      <c r="AP8" s="90" t="s">
        <v>131</v>
      </c>
      <c r="AQ8" s="89" t="s">
        <v>132</v>
      </c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9"/>
      <c r="BC8" s="90" t="s">
        <v>132</v>
      </c>
      <c r="BD8" s="89" t="s">
        <v>133</v>
      </c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9"/>
      <c r="BP8" s="90" t="s">
        <v>134</v>
      </c>
      <c r="BQ8" s="92" t="s">
        <v>135</v>
      </c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9"/>
      <c r="CC8" s="90" t="s">
        <v>136</v>
      </c>
      <c r="CD8" s="92" t="s">
        <v>137</v>
      </c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9"/>
      <c r="CP8" s="90" t="s">
        <v>138</v>
      </c>
      <c r="CQ8" s="85"/>
      <c r="CR8" s="85"/>
      <c r="CS8" s="85"/>
      <c r="CT8" s="85"/>
      <c r="CU8" s="85"/>
    </row>
    <row r="9">
      <c r="A9" s="168"/>
      <c r="B9" s="157"/>
      <c r="C9" s="11"/>
      <c r="D9" s="94" t="s">
        <v>63</v>
      </c>
      <c r="E9" s="94" t="s">
        <v>64</v>
      </c>
      <c r="F9" s="94" t="s">
        <v>65</v>
      </c>
      <c r="G9" s="94" t="s">
        <v>66</v>
      </c>
      <c r="H9" s="94" t="s">
        <v>67</v>
      </c>
      <c r="I9" s="94" t="s">
        <v>68</v>
      </c>
      <c r="J9" s="94" t="s">
        <v>57</v>
      </c>
      <c r="K9" s="94" t="s">
        <v>58</v>
      </c>
      <c r="L9" s="94" t="s">
        <v>59</v>
      </c>
      <c r="M9" s="94" t="s">
        <v>60</v>
      </c>
      <c r="N9" s="94" t="s">
        <v>61</v>
      </c>
      <c r="O9" s="94" t="s">
        <v>62</v>
      </c>
      <c r="P9" s="91" t="s">
        <v>43</v>
      </c>
      <c r="Q9" s="94" t="s">
        <v>63</v>
      </c>
      <c r="R9" s="94" t="s">
        <v>64</v>
      </c>
      <c r="S9" s="94" t="s">
        <v>65</v>
      </c>
      <c r="T9" s="94" t="s">
        <v>66</v>
      </c>
      <c r="U9" s="94" t="s">
        <v>67</v>
      </c>
      <c r="V9" s="94" t="s">
        <v>68</v>
      </c>
      <c r="W9" s="94" t="s">
        <v>57</v>
      </c>
      <c r="X9" s="94" t="s">
        <v>58</v>
      </c>
      <c r="Y9" s="94" t="s">
        <v>59</v>
      </c>
      <c r="Z9" s="94" t="s">
        <v>60</v>
      </c>
      <c r="AA9" s="94" t="s">
        <v>61</v>
      </c>
      <c r="AB9" s="94" t="s">
        <v>62</v>
      </c>
      <c r="AC9" s="91" t="s">
        <v>43</v>
      </c>
      <c r="AD9" s="94" t="s">
        <v>63</v>
      </c>
      <c r="AE9" s="94" t="s">
        <v>64</v>
      </c>
      <c r="AF9" s="94" t="s">
        <v>65</v>
      </c>
      <c r="AG9" s="94" t="s">
        <v>66</v>
      </c>
      <c r="AH9" s="94" t="s">
        <v>67</v>
      </c>
      <c r="AI9" s="94" t="s">
        <v>68</v>
      </c>
      <c r="AJ9" s="94" t="s">
        <v>57</v>
      </c>
      <c r="AK9" s="94" t="s">
        <v>58</v>
      </c>
      <c r="AL9" s="94" t="s">
        <v>59</v>
      </c>
      <c r="AM9" s="94" t="s">
        <v>60</v>
      </c>
      <c r="AN9" s="94" t="s">
        <v>61</v>
      </c>
      <c r="AO9" s="94" t="s">
        <v>62</v>
      </c>
      <c r="AP9" s="91" t="s">
        <v>43</v>
      </c>
      <c r="AQ9" s="94" t="s">
        <v>63</v>
      </c>
      <c r="AR9" s="94" t="s">
        <v>64</v>
      </c>
      <c r="AS9" s="94" t="s">
        <v>65</v>
      </c>
      <c r="AT9" s="94" t="s">
        <v>66</v>
      </c>
      <c r="AU9" s="94" t="s">
        <v>67</v>
      </c>
      <c r="AV9" s="94" t="s">
        <v>68</v>
      </c>
      <c r="AW9" s="94" t="s">
        <v>57</v>
      </c>
      <c r="AX9" s="94" t="s">
        <v>58</v>
      </c>
      <c r="AY9" s="94" t="s">
        <v>59</v>
      </c>
      <c r="AZ9" s="94" t="s">
        <v>60</v>
      </c>
      <c r="BA9" s="94" t="s">
        <v>61</v>
      </c>
      <c r="BB9" s="94" t="s">
        <v>62</v>
      </c>
      <c r="BC9" s="91" t="s">
        <v>43</v>
      </c>
      <c r="BD9" s="94" t="s">
        <v>63</v>
      </c>
      <c r="BE9" s="94" t="s">
        <v>64</v>
      </c>
      <c r="BF9" s="94" t="s">
        <v>65</v>
      </c>
      <c r="BG9" s="94" t="s">
        <v>66</v>
      </c>
      <c r="BH9" s="94" t="s">
        <v>67</v>
      </c>
      <c r="BI9" s="94" t="s">
        <v>68</v>
      </c>
      <c r="BJ9" s="94" t="s">
        <v>57</v>
      </c>
      <c r="BK9" s="94" t="s">
        <v>58</v>
      </c>
      <c r="BL9" s="94" t="s">
        <v>59</v>
      </c>
      <c r="BM9" s="94" t="s">
        <v>60</v>
      </c>
      <c r="BN9" s="94" t="s">
        <v>61</v>
      </c>
      <c r="BO9" s="94" t="s">
        <v>62</v>
      </c>
      <c r="BP9" s="91" t="s">
        <v>43</v>
      </c>
      <c r="BQ9" s="94" t="s">
        <v>63</v>
      </c>
      <c r="BR9" s="94" t="s">
        <v>64</v>
      </c>
      <c r="BS9" s="94" t="s">
        <v>65</v>
      </c>
      <c r="BT9" s="94" t="s">
        <v>66</v>
      </c>
      <c r="BU9" s="94" t="s">
        <v>67</v>
      </c>
      <c r="BV9" s="94" t="s">
        <v>68</v>
      </c>
      <c r="BW9" s="94" t="s">
        <v>57</v>
      </c>
      <c r="BX9" s="94" t="s">
        <v>58</v>
      </c>
      <c r="BY9" s="94" t="s">
        <v>59</v>
      </c>
      <c r="BZ9" s="94" t="s">
        <v>60</v>
      </c>
      <c r="CA9" s="94" t="s">
        <v>61</v>
      </c>
      <c r="CB9" s="94" t="s">
        <v>62</v>
      </c>
      <c r="CC9" s="91" t="s">
        <v>43</v>
      </c>
      <c r="CD9" s="94" t="s">
        <v>63</v>
      </c>
      <c r="CE9" s="94" t="s">
        <v>64</v>
      </c>
      <c r="CF9" s="94" t="s">
        <v>65</v>
      </c>
      <c r="CG9" s="94" t="s">
        <v>66</v>
      </c>
      <c r="CH9" s="94" t="s">
        <v>67</v>
      </c>
      <c r="CI9" s="94" t="s">
        <v>68</v>
      </c>
      <c r="CJ9" s="94" t="s">
        <v>57</v>
      </c>
      <c r="CK9" s="94" t="s">
        <v>58</v>
      </c>
      <c r="CL9" s="94" t="s">
        <v>59</v>
      </c>
      <c r="CM9" s="94" t="s">
        <v>60</v>
      </c>
      <c r="CN9" s="94" t="s">
        <v>61</v>
      </c>
      <c r="CO9" s="94" t="s">
        <v>62</v>
      </c>
      <c r="CP9" s="91" t="s">
        <v>43</v>
      </c>
      <c r="CQ9" s="86"/>
      <c r="CR9" s="86"/>
      <c r="CS9" s="86"/>
      <c r="CT9" s="86"/>
      <c r="CU9" s="86"/>
    </row>
    <row r="10">
      <c r="A10" s="168"/>
      <c r="B10" s="93"/>
      <c r="C10" s="11"/>
      <c r="D10" s="96">
        <v>31.0</v>
      </c>
      <c r="E10" s="96">
        <v>28.0</v>
      </c>
      <c r="F10" s="96">
        <v>31.0</v>
      </c>
      <c r="G10" s="96">
        <v>30.0</v>
      </c>
      <c r="H10" s="96">
        <v>31.0</v>
      </c>
      <c r="I10" s="96">
        <v>30.0</v>
      </c>
      <c r="J10" s="96">
        <v>31.0</v>
      </c>
      <c r="K10" s="96">
        <v>31.0</v>
      </c>
      <c r="L10" s="96">
        <v>30.0</v>
      </c>
      <c r="M10" s="96">
        <v>31.0</v>
      </c>
      <c r="N10" s="96">
        <v>30.0</v>
      </c>
      <c r="O10" s="96">
        <v>31.0</v>
      </c>
      <c r="P10" s="97">
        <f>SUM(D10:O10)</f>
        <v>365</v>
      </c>
      <c r="Q10" s="96">
        <v>31.0</v>
      </c>
      <c r="R10" s="96">
        <v>28.0</v>
      </c>
      <c r="S10" s="96">
        <v>31.0</v>
      </c>
      <c r="T10" s="96">
        <v>30.0</v>
      </c>
      <c r="U10" s="96">
        <v>31.0</v>
      </c>
      <c r="V10" s="96">
        <v>30.0</v>
      </c>
      <c r="W10" s="96">
        <v>31.0</v>
      </c>
      <c r="X10" s="96">
        <v>31.0</v>
      </c>
      <c r="Y10" s="96">
        <v>30.0</v>
      </c>
      <c r="Z10" s="96">
        <v>31.0</v>
      </c>
      <c r="AA10" s="96">
        <v>30.0</v>
      </c>
      <c r="AB10" s="96">
        <v>31.0</v>
      </c>
      <c r="AC10" s="97">
        <f>SUM(Q10:AB10)</f>
        <v>365</v>
      </c>
      <c r="AD10" s="96">
        <v>31.0</v>
      </c>
      <c r="AE10" s="96">
        <v>28.0</v>
      </c>
      <c r="AF10" s="96">
        <v>31.0</v>
      </c>
      <c r="AG10" s="96">
        <v>30.0</v>
      </c>
      <c r="AH10" s="96">
        <v>31.0</v>
      </c>
      <c r="AI10" s="96">
        <v>30.0</v>
      </c>
      <c r="AJ10" s="96">
        <v>31.0</v>
      </c>
      <c r="AK10" s="96">
        <v>31.0</v>
      </c>
      <c r="AL10" s="96">
        <v>30.0</v>
      </c>
      <c r="AM10" s="96">
        <v>31.0</v>
      </c>
      <c r="AN10" s="96">
        <v>30.0</v>
      </c>
      <c r="AO10" s="96">
        <v>31.0</v>
      </c>
      <c r="AP10" s="97">
        <f>SUM(AD10:AO10)</f>
        <v>365</v>
      </c>
      <c r="AQ10" s="96">
        <v>31.0</v>
      </c>
      <c r="AR10" s="96">
        <v>28.0</v>
      </c>
      <c r="AS10" s="96">
        <v>31.0</v>
      </c>
      <c r="AT10" s="96">
        <v>30.0</v>
      </c>
      <c r="AU10" s="96">
        <v>31.0</v>
      </c>
      <c r="AV10" s="96">
        <v>30.0</v>
      </c>
      <c r="AW10" s="96">
        <v>31.0</v>
      </c>
      <c r="AX10" s="96">
        <v>31.0</v>
      </c>
      <c r="AY10" s="96">
        <v>30.0</v>
      </c>
      <c r="AZ10" s="96">
        <v>31.0</v>
      </c>
      <c r="BA10" s="96">
        <v>30.0</v>
      </c>
      <c r="BB10" s="96">
        <v>31.0</v>
      </c>
      <c r="BC10" s="97">
        <f>SUM(AQ10:BB10)</f>
        <v>365</v>
      </c>
      <c r="BD10" s="96">
        <v>31.0</v>
      </c>
      <c r="BE10" s="96">
        <v>28.0</v>
      </c>
      <c r="BF10" s="96">
        <v>31.0</v>
      </c>
      <c r="BG10" s="96">
        <v>30.0</v>
      </c>
      <c r="BH10" s="96">
        <v>31.0</v>
      </c>
      <c r="BI10" s="96">
        <v>30.0</v>
      </c>
      <c r="BJ10" s="96">
        <v>31.0</v>
      </c>
      <c r="BK10" s="96">
        <v>31.0</v>
      </c>
      <c r="BL10" s="96">
        <v>30.0</v>
      </c>
      <c r="BM10" s="96">
        <v>31.0</v>
      </c>
      <c r="BN10" s="96">
        <v>30.0</v>
      </c>
      <c r="BO10" s="96">
        <v>31.0</v>
      </c>
      <c r="BP10" s="97">
        <f>SUM(BD10:BO10)</f>
        <v>365</v>
      </c>
      <c r="BQ10" s="96">
        <v>31.0</v>
      </c>
      <c r="BR10" s="96">
        <v>28.0</v>
      </c>
      <c r="BS10" s="96">
        <v>31.0</v>
      </c>
      <c r="BT10" s="96">
        <v>30.0</v>
      </c>
      <c r="BU10" s="96">
        <v>31.0</v>
      </c>
      <c r="BV10" s="96">
        <v>30.0</v>
      </c>
      <c r="BW10" s="96">
        <v>31.0</v>
      </c>
      <c r="BX10" s="96">
        <v>31.0</v>
      </c>
      <c r="BY10" s="96">
        <v>30.0</v>
      </c>
      <c r="BZ10" s="96">
        <v>31.0</v>
      </c>
      <c r="CA10" s="96">
        <v>30.0</v>
      </c>
      <c r="CB10" s="96">
        <v>31.0</v>
      </c>
      <c r="CC10" s="97">
        <f>SUM(BQ10:CB10)</f>
        <v>365</v>
      </c>
      <c r="CD10" s="96">
        <v>31.0</v>
      </c>
      <c r="CE10" s="96">
        <v>28.0</v>
      </c>
      <c r="CF10" s="96">
        <v>31.0</v>
      </c>
      <c r="CG10" s="96">
        <v>30.0</v>
      </c>
      <c r="CH10" s="96">
        <v>31.0</v>
      </c>
      <c r="CI10" s="96">
        <v>30.0</v>
      </c>
      <c r="CJ10" s="96">
        <v>31.0</v>
      </c>
      <c r="CK10" s="96">
        <v>31.0</v>
      </c>
      <c r="CL10" s="96">
        <v>30.0</v>
      </c>
      <c r="CM10" s="96">
        <v>31.0</v>
      </c>
      <c r="CN10" s="96">
        <v>30.0</v>
      </c>
      <c r="CO10" s="96">
        <v>31.0</v>
      </c>
      <c r="CP10" s="97">
        <f>SUM(CD10:CO10)</f>
        <v>365</v>
      </c>
      <c r="CQ10" s="98"/>
      <c r="CR10" s="98"/>
      <c r="CS10" s="98"/>
      <c r="CT10" s="98"/>
      <c r="CU10" s="98"/>
    </row>
    <row r="11" ht="15.75" customHeight="1">
      <c r="B11" s="34"/>
      <c r="P11" s="170"/>
      <c r="AC11" s="170"/>
      <c r="AP11" s="170"/>
      <c r="BC11" s="170"/>
      <c r="BP11" s="170"/>
      <c r="CC11" s="170"/>
      <c r="CP11" s="170"/>
      <c r="CQ11" s="170"/>
      <c r="CR11" s="170"/>
      <c r="CS11" s="170"/>
      <c r="CT11" s="170"/>
      <c r="CU11" s="170"/>
    </row>
    <row r="12" ht="15.75" customHeight="1">
      <c r="A12" s="171"/>
      <c r="B12" s="172" t="s">
        <v>228</v>
      </c>
      <c r="C12" s="173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98"/>
      <c r="CR12" s="98"/>
      <c r="CS12" s="98"/>
      <c r="CT12" s="98"/>
      <c r="CU12" s="98"/>
    </row>
    <row r="13" ht="15.75" customHeight="1">
      <c r="A13" s="175"/>
      <c r="B13" s="176"/>
      <c r="C13" s="84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8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8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8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8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8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8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8"/>
      <c r="CQ13" s="98"/>
      <c r="CR13" s="98"/>
      <c r="CS13" s="98"/>
      <c r="CT13" s="98"/>
      <c r="CU13" s="98"/>
    </row>
    <row r="14" ht="15.75" customHeight="1">
      <c r="A14" s="177"/>
      <c r="B14" s="178" t="s">
        <v>221</v>
      </c>
      <c r="C14" s="84"/>
      <c r="D14" s="96">
        <f>'Выручка'!$D$35</f>
        <v>0</v>
      </c>
      <c r="E14" s="96">
        <f>'Выручка'!E35</f>
        <v>0</v>
      </c>
      <c r="F14" s="96">
        <f>'Выручка'!F35</f>
        <v>0</v>
      </c>
      <c r="G14" s="96">
        <f>'Выручка'!G35</f>
        <v>0</v>
      </c>
      <c r="H14" s="96">
        <f>'Выручка'!H35</f>
        <v>0</v>
      </c>
      <c r="I14" s="96">
        <f>'Выручка'!I35</f>
        <v>0</v>
      </c>
      <c r="J14" s="96">
        <f>'Выручка'!J35</f>
        <v>11788029</v>
      </c>
      <c r="K14" s="96">
        <f>'Выручка'!K35</f>
        <v>11133138.5</v>
      </c>
      <c r="L14" s="96">
        <f>'Выручка'!L35</f>
        <v>9506475</v>
      </c>
      <c r="M14" s="96">
        <f>'Выручка'!M35</f>
        <v>7203795.5</v>
      </c>
      <c r="N14" s="96">
        <f>'Выручка'!N35</f>
        <v>6971415</v>
      </c>
      <c r="O14" s="96">
        <f>'Выручка'!O35</f>
        <v>9168467</v>
      </c>
      <c r="P14" s="97">
        <f>'Выручка'!P35</f>
        <v>55771320</v>
      </c>
      <c r="Q14" s="96">
        <f>'Выручка'!Q35</f>
        <v>7858686</v>
      </c>
      <c r="R14" s="96">
        <f>'Выручка'!R35</f>
        <v>6506654</v>
      </c>
      <c r="S14" s="96">
        <f>'Выручка'!S35</f>
        <v>5894014.5</v>
      </c>
      <c r="T14" s="96">
        <f>'Выручка'!T35</f>
        <v>5703885</v>
      </c>
      <c r="U14" s="96">
        <f>'Выручка'!U35</f>
        <v>7858686</v>
      </c>
      <c r="V14" s="96">
        <f>'Выручка'!V35</f>
        <v>10774005</v>
      </c>
      <c r="W14" s="96">
        <f>'Выручка'!W35</f>
        <v>12546392.2</v>
      </c>
      <c r="X14" s="96">
        <f>'Выручка'!X35</f>
        <v>11871854.98</v>
      </c>
      <c r="Y14" s="96">
        <f>'Выручка'!Y35</f>
        <v>10183336.02</v>
      </c>
      <c r="Z14" s="96">
        <f>'Выручка'!Z35</f>
        <v>7824631.694</v>
      </c>
      <c r="AA14" s="96">
        <f>'Выручка'!AA35</f>
        <v>7572224.22</v>
      </c>
      <c r="AB14" s="96">
        <f>'Выручка'!AB35</f>
        <v>9848243.339</v>
      </c>
      <c r="AC14" s="97">
        <f>'Выручка'!AC35</f>
        <v>104442613</v>
      </c>
      <c r="AD14" s="96">
        <f>'Выручка'!AD35</f>
        <v>8499168.909</v>
      </c>
      <c r="AE14" s="96">
        <f>'Выручка'!AE35</f>
        <v>7067409.272</v>
      </c>
      <c r="AF14" s="96">
        <f>'Выручка'!AF35</f>
        <v>6475557.264</v>
      </c>
      <c r="AG14" s="96">
        <f>'Выручка'!AG35</f>
        <v>6266668.32</v>
      </c>
      <c r="AH14" s="96">
        <f>'Выручка'!AH35</f>
        <v>8499168.909</v>
      </c>
      <c r="AI14" s="96">
        <f>'Выручка'!AI35</f>
        <v>11488891.92</v>
      </c>
      <c r="AJ14" s="96">
        <f>'Выручка'!AJ35</f>
        <v>13121237.57</v>
      </c>
      <c r="AK14" s="96">
        <f>'Выручка'!AK35</f>
        <v>12437839.78</v>
      </c>
      <c r="AL14" s="96">
        <f>'Выручка'!AL35</f>
        <v>10713913.74</v>
      </c>
      <c r="AM14" s="96">
        <f>'Выручка'!AM35</f>
        <v>8337453.038</v>
      </c>
      <c r="AN14" s="96">
        <f>'Выручка'!AN35</f>
        <v>8068502.94</v>
      </c>
      <c r="AO14" s="96">
        <f>'Выручка'!AO35</f>
        <v>10387646.41</v>
      </c>
      <c r="AP14" s="97">
        <f>'Выручка'!AP35</f>
        <v>111363458.1</v>
      </c>
      <c r="AQ14" s="96">
        <f>'Выручка'!AQ35</f>
        <v>9020850.828</v>
      </c>
      <c r="AR14" s="96">
        <f>'Выручка'!AR35</f>
        <v>7530602.744</v>
      </c>
      <c r="AS14" s="96">
        <f>'Выручка'!AS35</f>
        <v>6970657.458</v>
      </c>
      <c r="AT14" s="96">
        <f>'Выручка'!AT35</f>
        <v>6745797.54</v>
      </c>
      <c r="AU14" s="96">
        <f>'Выручка'!AU35</f>
        <v>9020850.828</v>
      </c>
      <c r="AV14" s="96">
        <f>'Выручка'!AV35</f>
        <v>12036619.14</v>
      </c>
      <c r="AW14" s="96">
        <f>'Выручка'!AW35</f>
        <v>13711978.81</v>
      </c>
      <c r="AX14" s="96">
        <f>'Выручка'!AX35</f>
        <v>13019454.63</v>
      </c>
      <c r="AY14" s="96">
        <f>'Выручка'!AY35</f>
        <v>11259102.83</v>
      </c>
      <c r="AZ14" s="96">
        <f>'Выручка'!AZ35</f>
        <v>8864309.533</v>
      </c>
      <c r="BA14" s="96">
        <f>'Выручка'!BA35</f>
        <v>8578364.064</v>
      </c>
      <c r="BB14" s="96">
        <f>'Выручка'!BB35</f>
        <v>10941882.08</v>
      </c>
      <c r="BC14" s="97">
        <f>'Выручка'!BC35</f>
        <v>117700470.5</v>
      </c>
      <c r="BD14" s="96">
        <f>'Выручка'!BD35</f>
        <v>9556833.715</v>
      </c>
      <c r="BE14" s="96">
        <f>'Выручка'!BE35</f>
        <v>8006473.126</v>
      </c>
      <c r="BF14" s="96">
        <f>'Выручка'!BF35</f>
        <v>7479261.168</v>
      </c>
      <c r="BG14" s="96">
        <f>'Выручка'!BG35</f>
        <v>7237994.679</v>
      </c>
      <c r="BH14" s="96">
        <f>'Выручка'!BH35</f>
        <v>9556833.715</v>
      </c>
      <c r="BI14" s="96">
        <f>'Выручка'!BI35</f>
        <v>12599472.22</v>
      </c>
      <c r="BJ14" s="96">
        <f>'Выручка'!BJ35</f>
        <v>14038487.33</v>
      </c>
      <c r="BK14" s="96">
        <f>'Выручка'!BK35</f>
        <v>13617332.71</v>
      </c>
      <c r="BL14" s="96">
        <f>'Выручка'!BL35</f>
        <v>11819500.62</v>
      </c>
      <c r="BM14" s="96">
        <f>'Выручка'!BM35</f>
        <v>9405786.508</v>
      </c>
      <c r="BN14" s="96">
        <f>'Выручка'!BN35</f>
        <v>9102374.04</v>
      </c>
      <c r="BO14" s="96">
        <f>'Выручка'!BO35</f>
        <v>11511559.61</v>
      </c>
      <c r="BP14" s="97">
        <f>'Выручка'!BP35</f>
        <v>123931909.4</v>
      </c>
      <c r="BQ14" s="96">
        <f>'Выручка'!BQ35</f>
        <v>10107710.87</v>
      </c>
      <c r="BR14" s="96">
        <f>'Выручка'!BR35</f>
        <v>8495549.104</v>
      </c>
      <c r="BS14" s="96">
        <f>'Выручка'!BS35</f>
        <v>8001937.775</v>
      </c>
      <c r="BT14" s="96">
        <f>'Выручка'!BT35</f>
        <v>7743810.75</v>
      </c>
      <c r="BU14" s="96">
        <f>'Выручка'!BU35</f>
        <v>10107710.87</v>
      </c>
      <c r="BV14" s="96">
        <f>'Выручка'!BV35</f>
        <v>13178063.91</v>
      </c>
      <c r="BW14" s="96">
        <f>'Выручка'!BW35</f>
        <v>14232131.12</v>
      </c>
      <c r="BX14" s="96">
        <f>'Выручка'!BX35</f>
        <v>14232131.12</v>
      </c>
      <c r="BY14" s="96">
        <f>'Выручка'!BY35</f>
        <v>12395727.1</v>
      </c>
      <c r="BZ14" s="96">
        <f>'Выручка'!BZ35</f>
        <v>9962491.781</v>
      </c>
      <c r="CA14" s="96">
        <f>'Выручка'!CA35</f>
        <v>9641121.079</v>
      </c>
      <c r="CB14" s="96">
        <f>'Выручка'!CB35</f>
        <v>12097311.45</v>
      </c>
      <c r="CC14" s="97">
        <f>'Выручка'!CC35</f>
        <v>130195696.9</v>
      </c>
      <c r="CD14" s="96">
        <f>'Выручка'!CD35</f>
        <v>10674098.34</v>
      </c>
      <c r="CE14" s="96">
        <f>'Выручка'!CE35</f>
        <v>8998379.673</v>
      </c>
      <c r="CF14" s="96">
        <f>'Выручка'!CF35</f>
        <v>8539278.67</v>
      </c>
      <c r="CG14" s="96">
        <f>'Выручка'!CG35</f>
        <v>8263818.067</v>
      </c>
      <c r="CH14" s="96">
        <f>'Выручка'!CH35</f>
        <v>10674098.34</v>
      </c>
      <c r="CI14" s="96">
        <f>'Выручка'!CI35</f>
        <v>13773030.11</v>
      </c>
      <c r="CJ14" s="96">
        <f>'Выручка'!CJ35</f>
        <v>14431584.22</v>
      </c>
      <c r="CK14" s="96">
        <f>'Выручка'!CK35</f>
        <v>14431584.22</v>
      </c>
      <c r="CL14" s="96">
        <f>'Выручка'!CL35</f>
        <v>12988425.8</v>
      </c>
      <c r="CM14" s="96">
        <f>'Выручка'!CM35</f>
        <v>10535056.48</v>
      </c>
      <c r="CN14" s="96">
        <f>'Выручка'!CN35</f>
        <v>10195215.95</v>
      </c>
      <c r="CO14" s="96">
        <f>'Выручка'!CO35</f>
        <v>12699794.11</v>
      </c>
      <c r="CP14" s="97">
        <f>'Выручка'!CP35</f>
        <v>136204364</v>
      </c>
      <c r="CQ14" s="98"/>
      <c r="CR14" s="98"/>
      <c r="CS14" s="98"/>
      <c r="CT14" s="98"/>
      <c r="CU14" s="98"/>
    </row>
    <row r="15" ht="15.75" customHeight="1">
      <c r="A15" s="177"/>
      <c r="B15" s="178" t="s">
        <v>229</v>
      </c>
      <c r="C15" s="84"/>
      <c r="D15" s="102">
        <f>Opex!D79</f>
        <v>106174</v>
      </c>
      <c r="E15" s="102">
        <f>Opex!E79</f>
        <v>106174</v>
      </c>
      <c r="F15" s="102">
        <f>Opex!F79</f>
        <v>106174</v>
      </c>
      <c r="G15" s="102">
        <f>Opex!G79</f>
        <v>106174</v>
      </c>
      <c r="H15" s="102">
        <f>Opex!H79</f>
        <v>380924</v>
      </c>
      <c r="I15" s="102">
        <f>Opex!I79</f>
        <v>380924</v>
      </c>
      <c r="J15" s="96">
        <f>Opex!J79</f>
        <v>7394275.241</v>
      </c>
      <c r="K15" s="96">
        <f>Opex!K79</f>
        <v>7187317.25</v>
      </c>
      <c r="L15" s="96">
        <f>Opex!L79</f>
        <v>6607329.291</v>
      </c>
      <c r="M15" s="96">
        <f>Opex!M79</f>
        <v>5945569.303</v>
      </c>
      <c r="N15" s="96">
        <f>Opex!N79</f>
        <v>5803588.68</v>
      </c>
      <c r="O15" s="96">
        <f>Opex!O79</f>
        <v>6566443.276</v>
      </c>
      <c r="P15" s="97">
        <f>Opex!P79</f>
        <v>40691067.04</v>
      </c>
      <c r="Q15" s="96">
        <f>Opex!Q79</f>
        <v>6152527.294</v>
      </c>
      <c r="R15" s="96">
        <f>Opex!R79</f>
        <v>5519627.435</v>
      </c>
      <c r="S15" s="96">
        <f>Opex!S79</f>
        <v>5531653.321</v>
      </c>
      <c r="T15" s="96">
        <f>Opex!T79</f>
        <v>5401718.375</v>
      </c>
      <c r="U15" s="96">
        <f>Opex!U79</f>
        <v>6152527.294</v>
      </c>
      <c r="V15" s="96">
        <f>Opex!V79</f>
        <v>7009199.597</v>
      </c>
      <c r="W15" s="96">
        <f>Opex!W79</f>
        <v>7616795.02</v>
      </c>
      <c r="X15" s="96">
        <f>Opex!X79</f>
        <v>7404549.664</v>
      </c>
      <c r="Y15" s="96">
        <f>Opex!Y79</f>
        <v>6807712.534</v>
      </c>
      <c r="Z15" s="96">
        <f>Opex!Z79</f>
        <v>6131077.529</v>
      </c>
      <c r="AA15" s="96">
        <f>Opex!AA79</f>
        <v>5983504.705</v>
      </c>
      <c r="AB15" s="96">
        <f>Opex!AB79</f>
        <v>6767813.596</v>
      </c>
      <c r="AC15" s="97">
        <f>Opex!AC79</f>
        <v>76478706.36</v>
      </c>
      <c r="AD15" s="96">
        <f>Opex!AD79</f>
        <v>6343322.884</v>
      </c>
      <c r="AE15" s="96">
        <f>Opex!AE79</f>
        <v>5688359.058</v>
      </c>
      <c r="AF15" s="96">
        <f>Opex!AF79</f>
        <v>5706586.817</v>
      </c>
      <c r="AG15" s="96">
        <f>Opex!AG79</f>
        <v>5571400.79</v>
      </c>
      <c r="AH15" s="96">
        <f>Opex!AH79</f>
        <v>6343322.884</v>
      </c>
      <c r="AI15" s="96">
        <f>Opex!AI79</f>
        <v>7219816.449</v>
      </c>
      <c r="AJ15" s="96">
        <f>Opex!AJ79</f>
        <v>7772893.027</v>
      </c>
      <c r="AK15" s="96">
        <f>Opex!AK79</f>
        <v>7559150.234</v>
      </c>
      <c r="AL15" s="96">
        <f>Opex!AL79</f>
        <v>6954819.659</v>
      </c>
      <c r="AM15" s="96">
        <f>Opex!AM79</f>
        <v>6276693.476</v>
      </c>
      <c r="AN15" s="96">
        <f>Opex!AN79</f>
        <v>6124815.299</v>
      </c>
      <c r="AO15" s="96">
        <f>Opex!AO79</f>
        <v>6917921.855</v>
      </c>
      <c r="AP15" s="97">
        <f>Opex!AP79</f>
        <v>78479102.43</v>
      </c>
      <c r="AQ15" s="96">
        <f>Opex!AQ79</f>
        <v>6490436.269</v>
      </c>
      <c r="AR15" s="96">
        <f>Opex!AR79</f>
        <v>5821058.946</v>
      </c>
      <c r="AS15" s="96">
        <f>Opex!AS79</f>
        <v>5849207.889</v>
      </c>
      <c r="AT15" s="96">
        <f>Opex!AT79</f>
        <v>5709813.119</v>
      </c>
      <c r="AU15" s="96">
        <f>Opex!AU79</f>
        <v>6490436.269</v>
      </c>
      <c r="AV15" s="96">
        <f>Opex!AV79</f>
        <v>7369821.84</v>
      </c>
      <c r="AW15" s="96">
        <f>Opex!AW79</f>
        <v>7931677.437</v>
      </c>
      <c r="AX15" s="96">
        <f>Opex!AX79</f>
        <v>7716392.283</v>
      </c>
      <c r="AY15" s="96">
        <f>Opex!AY79</f>
        <v>7104396.106</v>
      </c>
      <c r="AZ15" s="96">
        <f>Opex!AZ79</f>
        <v>6424681.363</v>
      </c>
      <c r="BA15" s="96">
        <f>Opex!BA79</f>
        <v>6268421.319</v>
      </c>
      <c r="BB15" s="96">
        <f>Opex!BB79</f>
        <v>7070536.823</v>
      </c>
      <c r="BC15" s="97">
        <f>Opex!BC79</f>
        <v>80246879.66</v>
      </c>
      <c r="BD15" s="96">
        <f>Opex!BD79</f>
        <v>6639966.517</v>
      </c>
      <c r="BE15" s="96">
        <f>Opex!BE79</f>
        <v>5955901.231</v>
      </c>
      <c r="BF15" s="96">
        <f>Opex!BF79</f>
        <v>5994111.056</v>
      </c>
      <c r="BG15" s="96">
        <f>Opex!BG79</f>
        <v>5850433.926</v>
      </c>
      <c r="BH15" s="96">
        <f>Opex!BH79</f>
        <v>6639966.517</v>
      </c>
      <c r="BI15" s="96">
        <f>Opex!BI79</f>
        <v>7522383.5</v>
      </c>
      <c r="BJ15" s="96">
        <f>Opex!BJ79</f>
        <v>8006507.089</v>
      </c>
      <c r="BK15" s="96">
        <f>Opex!BK79</f>
        <v>7876382.819</v>
      </c>
      <c r="BL15" s="96">
        <f>Opex!BL79</f>
        <v>7256542.822</v>
      </c>
      <c r="BM15" s="96">
        <f>Opex!BM79</f>
        <v>6575140.112</v>
      </c>
      <c r="BN15" s="96">
        <f>Opex!BN79</f>
        <v>6414418.495</v>
      </c>
      <c r="BO15" s="96">
        <f>Opex!BO79</f>
        <v>7225761.465</v>
      </c>
      <c r="BP15" s="97">
        <f>Opex!BP79</f>
        <v>81957515.55</v>
      </c>
      <c r="BQ15" s="96">
        <f>Opex!BQ79</f>
        <v>6792013.896</v>
      </c>
      <c r="BR15" s="96">
        <f>Opex!BR79</f>
        <v>6092975.262</v>
      </c>
      <c r="BS15" s="96">
        <f>Opex!BS79</f>
        <v>6141392.543</v>
      </c>
      <c r="BT15" s="96">
        <f>Opex!BT79</f>
        <v>5993356.332</v>
      </c>
      <c r="BU15" s="96">
        <f>Opex!BU79</f>
        <v>6792013.896</v>
      </c>
      <c r="BV15" s="96">
        <f>Opex!BV79</f>
        <v>7677604.986</v>
      </c>
      <c r="BW15" s="96">
        <f>Opex!BW79</f>
        <v>8039232.89</v>
      </c>
      <c r="BX15" s="96">
        <f>Opex!BX79</f>
        <v>8039232.89</v>
      </c>
      <c r="BY15" s="96">
        <f>Opex!BY79</f>
        <v>7411364.588</v>
      </c>
      <c r="BZ15" s="96">
        <f>Opex!BZ79</f>
        <v>6728172.443</v>
      </c>
      <c r="CA15" s="96">
        <f>Opex!CA79</f>
        <v>6562906.235</v>
      </c>
      <c r="CB15" s="96">
        <f>Opex!CB79</f>
        <v>7383702.667</v>
      </c>
      <c r="CC15" s="97">
        <f>Opex!CC79</f>
        <v>83653968.63</v>
      </c>
      <c r="CD15" s="96">
        <f>Opex!CD79</f>
        <v>6946682.518</v>
      </c>
      <c r="CE15" s="96">
        <f>Opex!CE79</f>
        <v>6232373.82</v>
      </c>
      <c r="CF15" s="96">
        <f>Opex!CF79</f>
        <v>6291152.294</v>
      </c>
      <c r="CG15" s="96">
        <f>Opex!CG79</f>
        <v>6138677.059</v>
      </c>
      <c r="CH15" s="96">
        <f>Opex!CH79</f>
        <v>6946682.518</v>
      </c>
      <c r="CI15" s="96">
        <f>Opex!CI79</f>
        <v>7835593.765</v>
      </c>
      <c r="CJ15" s="96">
        <f>Opex!CJ79</f>
        <v>8072940.465</v>
      </c>
      <c r="CK15" s="96">
        <f>Opex!CK79</f>
        <v>8072940.465</v>
      </c>
      <c r="CL15" s="96">
        <f>Opex!CL79</f>
        <v>7568970.158</v>
      </c>
      <c r="CM15" s="96">
        <f>Opex!CM79</f>
        <v>6883885.017</v>
      </c>
      <c r="CN15" s="96">
        <f>Opex!CN79</f>
        <v>6713987.759</v>
      </c>
      <c r="CO15" s="96">
        <f>Opex!CO79</f>
        <v>7544471.377</v>
      </c>
      <c r="CP15" s="97">
        <f>Opex!CP79</f>
        <v>85248357.21</v>
      </c>
      <c r="CQ15" s="98"/>
      <c r="CR15" s="98"/>
      <c r="CS15" s="98"/>
      <c r="CT15" s="98"/>
      <c r="CU15" s="98"/>
    </row>
    <row r="16" ht="15.75" customHeight="1">
      <c r="A16" s="179"/>
      <c r="B16" s="46" t="s">
        <v>230</v>
      </c>
      <c r="C16" s="84"/>
      <c r="D16" s="96">
        <f t="shared" ref="D16:CP16" si="1">D14-D15</f>
        <v>-106174</v>
      </c>
      <c r="E16" s="96">
        <f t="shared" si="1"/>
        <v>-106174</v>
      </c>
      <c r="F16" s="96">
        <f t="shared" si="1"/>
        <v>-106174</v>
      </c>
      <c r="G16" s="96">
        <f t="shared" si="1"/>
        <v>-106174</v>
      </c>
      <c r="H16" s="96">
        <f t="shared" si="1"/>
        <v>-380924</v>
      </c>
      <c r="I16" s="96">
        <f t="shared" si="1"/>
        <v>-380924</v>
      </c>
      <c r="J16" s="96">
        <f t="shared" si="1"/>
        <v>4393753.759</v>
      </c>
      <c r="K16" s="96">
        <f t="shared" si="1"/>
        <v>3945821.25</v>
      </c>
      <c r="L16" s="96">
        <f t="shared" si="1"/>
        <v>2899145.709</v>
      </c>
      <c r="M16" s="96">
        <f t="shared" si="1"/>
        <v>1258226.197</v>
      </c>
      <c r="N16" s="96">
        <f t="shared" si="1"/>
        <v>1167826.32</v>
      </c>
      <c r="O16" s="96">
        <f t="shared" si="1"/>
        <v>2602023.724</v>
      </c>
      <c r="P16" s="97">
        <f t="shared" si="1"/>
        <v>15080252.96</v>
      </c>
      <c r="Q16" s="96">
        <f t="shared" si="1"/>
        <v>1706158.706</v>
      </c>
      <c r="R16" s="96">
        <f t="shared" si="1"/>
        <v>987026.5651</v>
      </c>
      <c r="S16" s="96">
        <f t="shared" si="1"/>
        <v>362361.1794</v>
      </c>
      <c r="T16" s="96">
        <f t="shared" si="1"/>
        <v>302166.6253</v>
      </c>
      <c r="U16" s="96">
        <f t="shared" si="1"/>
        <v>1706158.706</v>
      </c>
      <c r="V16" s="96">
        <f t="shared" si="1"/>
        <v>3764805.403</v>
      </c>
      <c r="W16" s="96">
        <f t="shared" si="1"/>
        <v>4929597.179</v>
      </c>
      <c r="X16" s="96">
        <f t="shared" si="1"/>
        <v>4467305.32</v>
      </c>
      <c r="Y16" s="96">
        <f t="shared" si="1"/>
        <v>3375623.486</v>
      </c>
      <c r="Z16" s="96">
        <f t="shared" si="1"/>
        <v>1693554.165</v>
      </c>
      <c r="AA16" s="96">
        <f t="shared" si="1"/>
        <v>1588719.515</v>
      </c>
      <c r="AB16" s="96">
        <f t="shared" si="1"/>
        <v>3080429.743</v>
      </c>
      <c r="AC16" s="97">
        <f t="shared" si="1"/>
        <v>27963906.59</v>
      </c>
      <c r="AD16" s="96">
        <f t="shared" si="1"/>
        <v>2155846.025</v>
      </c>
      <c r="AE16" s="96">
        <f t="shared" si="1"/>
        <v>1379050.214</v>
      </c>
      <c r="AF16" s="96">
        <f t="shared" si="1"/>
        <v>768970.4473</v>
      </c>
      <c r="AG16" s="96">
        <f t="shared" si="1"/>
        <v>695267.5296</v>
      </c>
      <c r="AH16" s="96">
        <f t="shared" si="1"/>
        <v>2155846.025</v>
      </c>
      <c r="AI16" s="96">
        <f t="shared" si="1"/>
        <v>4269075.471</v>
      </c>
      <c r="AJ16" s="96">
        <f t="shared" si="1"/>
        <v>5348344.541</v>
      </c>
      <c r="AK16" s="96">
        <f t="shared" si="1"/>
        <v>4878689.544</v>
      </c>
      <c r="AL16" s="96">
        <f t="shared" si="1"/>
        <v>3759094.081</v>
      </c>
      <c r="AM16" s="96">
        <f t="shared" si="1"/>
        <v>2060759.562</v>
      </c>
      <c r="AN16" s="96">
        <f t="shared" si="1"/>
        <v>1943687.641</v>
      </c>
      <c r="AO16" s="96">
        <f t="shared" si="1"/>
        <v>3469724.553</v>
      </c>
      <c r="AP16" s="97">
        <f t="shared" si="1"/>
        <v>32884355.63</v>
      </c>
      <c r="AQ16" s="96">
        <f t="shared" si="1"/>
        <v>2530414.559</v>
      </c>
      <c r="AR16" s="96">
        <f t="shared" si="1"/>
        <v>1709543.798</v>
      </c>
      <c r="AS16" s="96">
        <f t="shared" si="1"/>
        <v>1121449.569</v>
      </c>
      <c r="AT16" s="96">
        <f t="shared" si="1"/>
        <v>1035984.421</v>
      </c>
      <c r="AU16" s="96">
        <f t="shared" si="1"/>
        <v>2530414.559</v>
      </c>
      <c r="AV16" s="96">
        <f t="shared" si="1"/>
        <v>4666797.3</v>
      </c>
      <c r="AW16" s="96">
        <f t="shared" si="1"/>
        <v>5780301.372</v>
      </c>
      <c r="AX16" s="96">
        <f t="shared" si="1"/>
        <v>5303062.343</v>
      </c>
      <c r="AY16" s="96">
        <f t="shared" si="1"/>
        <v>4154706.728</v>
      </c>
      <c r="AZ16" s="96">
        <f t="shared" si="1"/>
        <v>2439628.17</v>
      </c>
      <c r="BA16" s="96">
        <f t="shared" si="1"/>
        <v>2309942.745</v>
      </c>
      <c r="BB16" s="96">
        <f t="shared" si="1"/>
        <v>3871345.256</v>
      </c>
      <c r="BC16" s="97">
        <f t="shared" si="1"/>
        <v>37453590.82</v>
      </c>
      <c r="BD16" s="96">
        <f t="shared" si="1"/>
        <v>2916867.198</v>
      </c>
      <c r="BE16" s="96">
        <f t="shared" si="1"/>
        <v>2050571.895</v>
      </c>
      <c r="BF16" s="96">
        <f t="shared" si="1"/>
        <v>1485150.112</v>
      </c>
      <c r="BG16" s="96">
        <f t="shared" si="1"/>
        <v>1387560.753</v>
      </c>
      <c r="BH16" s="96">
        <f t="shared" si="1"/>
        <v>2916867.198</v>
      </c>
      <c r="BI16" s="96">
        <f t="shared" si="1"/>
        <v>5077088.719</v>
      </c>
      <c r="BJ16" s="96">
        <f t="shared" si="1"/>
        <v>6031980.236</v>
      </c>
      <c r="BK16" s="96">
        <f t="shared" si="1"/>
        <v>5740949.887</v>
      </c>
      <c r="BL16" s="96">
        <f t="shared" si="1"/>
        <v>4562957.797</v>
      </c>
      <c r="BM16" s="96">
        <f t="shared" si="1"/>
        <v>2830646.396</v>
      </c>
      <c r="BN16" s="96">
        <f t="shared" si="1"/>
        <v>2687955.545</v>
      </c>
      <c r="BO16" s="96">
        <f t="shared" si="1"/>
        <v>4285798.141</v>
      </c>
      <c r="BP16" s="97">
        <f t="shared" si="1"/>
        <v>41974393.88</v>
      </c>
      <c r="BQ16" s="96">
        <f t="shared" si="1"/>
        <v>3315696.978</v>
      </c>
      <c r="BR16" s="96">
        <f t="shared" si="1"/>
        <v>2402573.842</v>
      </c>
      <c r="BS16" s="96">
        <f t="shared" si="1"/>
        <v>1860545.232</v>
      </c>
      <c r="BT16" s="96">
        <f t="shared" si="1"/>
        <v>1750454.418</v>
      </c>
      <c r="BU16" s="96">
        <f t="shared" si="1"/>
        <v>3315696.978</v>
      </c>
      <c r="BV16" s="96">
        <f t="shared" si="1"/>
        <v>5500458.923</v>
      </c>
      <c r="BW16" s="96">
        <f t="shared" si="1"/>
        <v>6192898.226</v>
      </c>
      <c r="BX16" s="96">
        <f t="shared" si="1"/>
        <v>6192898.226</v>
      </c>
      <c r="BY16" s="96">
        <f t="shared" si="1"/>
        <v>4984362.513</v>
      </c>
      <c r="BZ16" s="96">
        <f t="shared" si="1"/>
        <v>3234319.338</v>
      </c>
      <c r="CA16" s="96">
        <f t="shared" si="1"/>
        <v>3078214.843</v>
      </c>
      <c r="CB16" s="96">
        <f t="shared" si="1"/>
        <v>4713608.782</v>
      </c>
      <c r="CC16" s="97">
        <f t="shared" si="1"/>
        <v>46541728.3</v>
      </c>
      <c r="CD16" s="96">
        <f t="shared" si="1"/>
        <v>3727415.819</v>
      </c>
      <c r="CE16" s="96">
        <f t="shared" si="1"/>
        <v>2766005.854</v>
      </c>
      <c r="CF16" s="96">
        <f t="shared" si="1"/>
        <v>2248126.376</v>
      </c>
      <c r="CG16" s="96">
        <f t="shared" si="1"/>
        <v>2125141.009</v>
      </c>
      <c r="CH16" s="96">
        <f t="shared" si="1"/>
        <v>3727415.819</v>
      </c>
      <c r="CI16" s="96">
        <f t="shared" si="1"/>
        <v>5937436.348</v>
      </c>
      <c r="CJ16" s="96">
        <f t="shared" si="1"/>
        <v>6358643.756</v>
      </c>
      <c r="CK16" s="96">
        <f t="shared" si="1"/>
        <v>6358643.756</v>
      </c>
      <c r="CL16" s="96">
        <f t="shared" si="1"/>
        <v>5419455.64</v>
      </c>
      <c r="CM16" s="96">
        <f t="shared" si="1"/>
        <v>3651171.464</v>
      </c>
      <c r="CN16" s="96">
        <f t="shared" si="1"/>
        <v>3481228.191</v>
      </c>
      <c r="CO16" s="96">
        <f t="shared" si="1"/>
        <v>5155322.737</v>
      </c>
      <c r="CP16" s="97">
        <f t="shared" si="1"/>
        <v>50956006.77</v>
      </c>
      <c r="CQ16" s="98"/>
      <c r="CR16" s="98"/>
      <c r="CS16" s="98"/>
      <c r="CT16" s="98"/>
      <c r="CU16" s="98"/>
    </row>
    <row r="17" ht="15.75" customHeight="1">
      <c r="A17" s="180"/>
      <c r="B17" s="181" t="s">
        <v>231</v>
      </c>
      <c r="C17" s="11"/>
      <c r="D17" s="182"/>
      <c r="E17" s="182"/>
      <c r="F17" s="182"/>
      <c r="G17" s="182"/>
      <c r="H17" s="182"/>
      <c r="I17" s="182"/>
      <c r="J17" s="182">
        <f t="shared" ref="J17:CP17" si="2">J16/J14</f>
        <v>0.372730145</v>
      </c>
      <c r="K17" s="182">
        <f t="shared" si="2"/>
        <v>0.3544212847</v>
      </c>
      <c r="L17" s="182">
        <f t="shared" si="2"/>
        <v>0.3049653745</v>
      </c>
      <c r="M17" s="182">
        <f t="shared" si="2"/>
        <v>0.1746615652</v>
      </c>
      <c r="N17" s="182">
        <f t="shared" si="2"/>
        <v>0.1675163966</v>
      </c>
      <c r="O17" s="182">
        <f t="shared" si="2"/>
        <v>0.2838013949</v>
      </c>
      <c r="P17" s="183">
        <f t="shared" si="2"/>
        <v>0.2703944063</v>
      </c>
      <c r="Q17" s="182">
        <f t="shared" si="2"/>
        <v>0.2171048323</v>
      </c>
      <c r="R17" s="182">
        <f t="shared" si="2"/>
        <v>0.1516949518</v>
      </c>
      <c r="S17" s="182">
        <f t="shared" si="2"/>
        <v>0.06147951951</v>
      </c>
      <c r="T17" s="182">
        <f t="shared" si="2"/>
        <v>0.0529755816</v>
      </c>
      <c r="U17" s="182">
        <f t="shared" si="2"/>
        <v>0.2171048323</v>
      </c>
      <c r="V17" s="182">
        <f t="shared" si="2"/>
        <v>0.3494341615</v>
      </c>
      <c r="W17" s="182">
        <f t="shared" si="2"/>
        <v>0.3929095393</v>
      </c>
      <c r="X17" s="182">
        <f t="shared" si="2"/>
        <v>0.3762937912</v>
      </c>
      <c r="Y17" s="182">
        <f t="shared" si="2"/>
        <v>0.3314850339</v>
      </c>
      <c r="Z17" s="182">
        <f t="shared" si="2"/>
        <v>0.2164388347</v>
      </c>
      <c r="AA17" s="182">
        <f t="shared" si="2"/>
        <v>0.2098088314</v>
      </c>
      <c r="AB17" s="182">
        <f t="shared" si="2"/>
        <v>0.3127897673</v>
      </c>
      <c r="AC17" s="183">
        <f t="shared" si="2"/>
        <v>0.2677442262</v>
      </c>
      <c r="AD17" s="182">
        <f t="shared" si="2"/>
        <v>0.2536537452</v>
      </c>
      <c r="AE17" s="182">
        <f t="shared" si="2"/>
        <v>0.19512811</v>
      </c>
      <c r="AF17" s="182">
        <f t="shared" si="2"/>
        <v>0.1187496946</v>
      </c>
      <c r="AG17" s="182">
        <f t="shared" si="2"/>
        <v>0.1109469169</v>
      </c>
      <c r="AH17" s="182">
        <f t="shared" si="2"/>
        <v>0.2536537452</v>
      </c>
      <c r="AI17" s="182">
        <f t="shared" si="2"/>
        <v>0.3715828733</v>
      </c>
      <c r="AJ17" s="182">
        <f t="shared" si="2"/>
        <v>0.4076097634</v>
      </c>
      <c r="AK17" s="182">
        <f t="shared" si="2"/>
        <v>0.39224573</v>
      </c>
      <c r="AL17" s="182">
        <f t="shared" si="2"/>
        <v>0.3508609619</v>
      </c>
      <c r="AM17" s="182">
        <f t="shared" si="2"/>
        <v>0.2471689559</v>
      </c>
      <c r="AN17" s="182">
        <f t="shared" si="2"/>
        <v>0.240898176</v>
      </c>
      <c r="AO17" s="182">
        <f t="shared" si="2"/>
        <v>0.3340241299</v>
      </c>
      <c r="AP17" s="183">
        <f t="shared" si="2"/>
        <v>0.2952885642</v>
      </c>
      <c r="AQ17" s="182">
        <f t="shared" si="2"/>
        <v>0.2805073055</v>
      </c>
      <c r="AR17" s="182">
        <f t="shared" si="2"/>
        <v>0.2270128775</v>
      </c>
      <c r="AS17" s="182">
        <f t="shared" si="2"/>
        <v>0.1608814628</v>
      </c>
      <c r="AT17" s="182">
        <f t="shared" si="2"/>
        <v>0.1535747871</v>
      </c>
      <c r="AU17" s="182">
        <f t="shared" si="2"/>
        <v>0.2805073055</v>
      </c>
      <c r="AV17" s="182">
        <f t="shared" si="2"/>
        <v>0.3877166209</v>
      </c>
      <c r="AW17" s="182">
        <f t="shared" si="2"/>
        <v>0.4215512183</v>
      </c>
      <c r="AX17" s="182">
        <f t="shared" si="2"/>
        <v>0.4073183167</v>
      </c>
      <c r="AY17" s="182">
        <f t="shared" si="2"/>
        <v>0.3690086847</v>
      </c>
      <c r="AZ17" s="182">
        <f t="shared" si="2"/>
        <v>0.275219199</v>
      </c>
      <c r="BA17" s="182">
        <f t="shared" si="2"/>
        <v>0.2692754385</v>
      </c>
      <c r="BB17" s="182">
        <f t="shared" si="2"/>
        <v>0.3538098133</v>
      </c>
      <c r="BC17" s="183">
        <f t="shared" si="2"/>
        <v>0.3182110544</v>
      </c>
      <c r="BD17" s="182">
        <f t="shared" si="2"/>
        <v>0.3052127185</v>
      </c>
      <c r="BE17" s="182">
        <f t="shared" si="2"/>
        <v>0.2561142544</v>
      </c>
      <c r="BF17" s="182">
        <f t="shared" si="2"/>
        <v>0.1985690937</v>
      </c>
      <c r="BG17" s="182">
        <f t="shared" si="2"/>
        <v>0.1917051359</v>
      </c>
      <c r="BH17" s="182">
        <f t="shared" si="2"/>
        <v>0.3052127185</v>
      </c>
      <c r="BI17" s="182">
        <f t="shared" si="2"/>
        <v>0.4029604281</v>
      </c>
      <c r="BJ17" s="182">
        <f t="shared" si="2"/>
        <v>0.4296745152</v>
      </c>
      <c r="BK17" s="182">
        <f t="shared" si="2"/>
        <v>0.4215913653</v>
      </c>
      <c r="BL17" s="182">
        <f t="shared" si="2"/>
        <v>0.3860533489</v>
      </c>
      <c r="BM17" s="182">
        <f t="shared" si="2"/>
        <v>0.3009473364</v>
      </c>
      <c r="BN17" s="182">
        <f t="shared" si="2"/>
        <v>0.2953026906</v>
      </c>
      <c r="BO17" s="182">
        <f t="shared" si="2"/>
        <v>0.3723038657</v>
      </c>
      <c r="BP17" s="183">
        <f t="shared" si="2"/>
        <v>0.3386891566</v>
      </c>
      <c r="BQ17" s="182">
        <f t="shared" si="2"/>
        <v>0.3280363892</v>
      </c>
      <c r="BR17" s="182">
        <f t="shared" si="2"/>
        <v>0.282803832</v>
      </c>
      <c r="BS17" s="182">
        <f t="shared" si="2"/>
        <v>0.2325118346</v>
      </c>
      <c r="BT17" s="182">
        <f t="shared" si="2"/>
        <v>0.2260456092</v>
      </c>
      <c r="BU17" s="182">
        <f t="shared" si="2"/>
        <v>0.3280363892</v>
      </c>
      <c r="BV17" s="182">
        <f t="shared" si="2"/>
        <v>0.4173950711</v>
      </c>
      <c r="BW17" s="182">
        <f t="shared" si="2"/>
        <v>0.4351349897</v>
      </c>
      <c r="BX17" s="182">
        <f t="shared" si="2"/>
        <v>0.4351349897</v>
      </c>
      <c r="BY17" s="182">
        <f t="shared" si="2"/>
        <v>0.402103279</v>
      </c>
      <c r="BZ17" s="182">
        <f t="shared" si="2"/>
        <v>0.3246496368</v>
      </c>
      <c r="CA17" s="182">
        <f t="shared" si="2"/>
        <v>0.319279762</v>
      </c>
      <c r="CB17" s="182">
        <f t="shared" si="2"/>
        <v>0.3896410208</v>
      </c>
      <c r="CC17" s="183">
        <f t="shared" si="2"/>
        <v>0.3574751654</v>
      </c>
      <c r="CD17" s="182">
        <f t="shared" si="2"/>
        <v>0.3492019374</v>
      </c>
      <c r="CE17" s="182">
        <f t="shared" si="2"/>
        <v>0.307389325</v>
      </c>
      <c r="CF17" s="182">
        <f t="shared" si="2"/>
        <v>0.2632688852</v>
      </c>
      <c r="CG17" s="182">
        <f t="shared" si="2"/>
        <v>0.2571621243</v>
      </c>
      <c r="CH17" s="182">
        <f t="shared" si="2"/>
        <v>0.3492019374</v>
      </c>
      <c r="CI17" s="182">
        <f t="shared" si="2"/>
        <v>0.4310915099</v>
      </c>
      <c r="CJ17" s="182">
        <f t="shared" si="2"/>
        <v>0.4406060803</v>
      </c>
      <c r="CK17" s="182">
        <f t="shared" si="2"/>
        <v>0.4406060803</v>
      </c>
      <c r="CL17" s="182">
        <f t="shared" si="2"/>
        <v>0.4172526928</v>
      </c>
      <c r="CM17" s="182">
        <f t="shared" si="2"/>
        <v>0.3465735063</v>
      </c>
      <c r="CN17" s="182">
        <f t="shared" si="2"/>
        <v>0.3414570332</v>
      </c>
      <c r="CO17" s="182">
        <f t="shared" si="2"/>
        <v>0.405937505</v>
      </c>
      <c r="CP17" s="183">
        <f t="shared" si="2"/>
        <v>0.3741143476</v>
      </c>
      <c r="CQ17" s="184"/>
      <c r="CR17" s="184"/>
      <c r="CS17" s="184"/>
      <c r="CT17" s="184"/>
      <c r="CU17" s="184"/>
    </row>
    <row r="18" ht="15.75" customHeight="1">
      <c r="B18" s="34"/>
      <c r="CQ18" s="185"/>
      <c r="CR18" s="185"/>
      <c r="CS18" s="185"/>
      <c r="CT18" s="185"/>
      <c r="CU18" s="185"/>
    </row>
    <row r="19" ht="15.75" customHeight="1">
      <c r="A19" s="186"/>
      <c r="B19" s="46" t="s">
        <v>232</v>
      </c>
      <c r="C19" s="84"/>
      <c r="D19" s="102">
        <v>0.0</v>
      </c>
      <c r="E19" s="102">
        <v>0.0</v>
      </c>
      <c r="F19" s="102">
        <v>0.0</v>
      </c>
      <c r="G19" s="102">
        <v>0.0</v>
      </c>
      <c r="H19" s="102">
        <v>0.0</v>
      </c>
      <c r="I19" s="102">
        <v>0.0</v>
      </c>
      <c r="J19" s="96">
        <f>Capex!$C$8*0.003</f>
        <v>348089.175</v>
      </c>
      <c r="K19" s="96">
        <f>Capex!$C$8*0.003</f>
        <v>348089.175</v>
      </c>
      <c r="L19" s="96">
        <f>Capex!$C$8*0.003</f>
        <v>348089.175</v>
      </c>
      <c r="M19" s="96">
        <f>Capex!$C$8*0.003</f>
        <v>348089.175</v>
      </c>
      <c r="N19" s="96">
        <f>Capex!$C$8*0.003</f>
        <v>348089.175</v>
      </c>
      <c r="O19" s="96">
        <f>Capex!$C$8*0.003</f>
        <v>348089.175</v>
      </c>
      <c r="P19" s="97">
        <f t="shared" ref="P19:P20" si="3">SUM(D19:O19)</f>
        <v>2088535.05</v>
      </c>
      <c r="Q19" s="96">
        <f>Capex!$C$8*0.003</f>
        <v>348089.175</v>
      </c>
      <c r="R19" s="96">
        <f>Capex!$C$8*0.003</f>
        <v>348089.175</v>
      </c>
      <c r="S19" s="96">
        <f>Capex!$C$8*0.003</f>
        <v>348089.175</v>
      </c>
      <c r="T19" s="96">
        <f>Capex!$C$8*0.003</f>
        <v>348089.175</v>
      </c>
      <c r="U19" s="96">
        <f>Capex!$C$8*0.003</f>
        <v>348089.175</v>
      </c>
      <c r="V19" s="96">
        <f>Capex!$C$8*0.003</f>
        <v>348089.175</v>
      </c>
      <c r="W19" s="96">
        <f>Capex!$C$8*0.003</f>
        <v>348089.175</v>
      </c>
      <c r="X19" s="96">
        <f>Capex!$C$8*0.003</f>
        <v>348089.175</v>
      </c>
      <c r="Y19" s="96">
        <f>Capex!$C$8*0.003</f>
        <v>348089.175</v>
      </c>
      <c r="Z19" s="96">
        <f>Capex!$C$8*0.003</f>
        <v>348089.175</v>
      </c>
      <c r="AA19" s="96">
        <f>Capex!$C$8*0.003</f>
        <v>348089.175</v>
      </c>
      <c r="AB19" s="96">
        <f>Capex!$C$8*0.003</f>
        <v>348089.175</v>
      </c>
      <c r="AC19" s="97">
        <f t="shared" ref="AC19:AC20" si="4">SUM(Q19:AB19)</f>
        <v>4177070.1</v>
      </c>
      <c r="AD19" s="96">
        <f>Capex!$C$8*0.003</f>
        <v>348089.175</v>
      </c>
      <c r="AE19" s="96">
        <f>Capex!$C$8*0.003</f>
        <v>348089.175</v>
      </c>
      <c r="AF19" s="96">
        <f>Capex!$C$8*0.003</f>
        <v>348089.175</v>
      </c>
      <c r="AG19" s="96">
        <f>Capex!$C$8*0.003</f>
        <v>348089.175</v>
      </c>
      <c r="AH19" s="96">
        <f>Capex!$C$8*0.003</f>
        <v>348089.175</v>
      </c>
      <c r="AI19" s="96">
        <f>Capex!$C$8*0.003</f>
        <v>348089.175</v>
      </c>
      <c r="AJ19" s="96">
        <f>Capex!$C$8*0.003</f>
        <v>348089.175</v>
      </c>
      <c r="AK19" s="96">
        <f>Capex!$C$8*0.003</f>
        <v>348089.175</v>
      </c>
      <c r="AL19" s="96">
        <f>Capex!$C$8*0.003</f>
        <v>348089.175</v>
      </c>
      <c r="AM19" s="96">
        <f>Capex!$C$8*0.003</f>
        <v>348089.175</v>
      </c>
      <c r="AN19" s="96">
        <f>Capex!$C$8*0.003</f>
        <v>348089.175</v>
      </c>
      <c r="AO19" s="96">
        <f>Capex!$C$8*0.003</f>
        <v>348089.175</v>
      </c>
      <c r="AP19" s="97">
        <f t="shared" ref="AP19:AP20" si="5">SUM(AD19:AO19)</f>
        <v>4177070.1</v>
      </c>
      <c r="AQ19" s="96">
        <f>Capex!$C$8*0.003</f>
        <v>348089.175</v>
      </c>
      <c r="AR19" s="96">
        <f>Capex!$C$8*0.003</f>
        <v>348089.175</v>
      </c>
      <c r="AS19" s="96">
        <f>Capex!$C$8*0.003</f>
        <v>348089.175</v>
      </c>
      <c r="AT19" s="96">
        <f>Capex!$C$8*0.003</f>
        <v>348089.175</v>
      </c>
      <c r="AU19" s="96">
        <f>Capex!$C$8*0.003</f>
        <v>348089.175</v>
      </c>
      <c r="AV19" s="96">
        <f>Capex!$C$8*0.003</f>
        <v>348089.175</v>
      </c>
      <c r="AW19" s="96">
        <f>Capex!$C$8*0.003</f>
        <v>348089.175</v>
      </c>
      <c r="AX19" s="96">
        <f>Capex!$C$8*0.003</f>
        <v>348089.175</v>
      </c>
      <c r="AY19" s="96">
        <f>Capex!$C$8*0.003</f>
        <v>348089.175</v>
      </c>
      <c r="AZ19" s="96">
        <f>Capex!$C$8*0.003</f>
        <v>348089.175</v>
      </c>
      <c r="BA19" s="96">
        <f>Capex!$C$8*0.003</f>
        <v>348089.175</v>
      </c>
      <c r="BB19" s="96">
        <f>Capex!$C$8*0.003</f>
        <v>348089.175</v>
      </c>
      <c r="BC19" s="97">
        <f t="shared" ref="BC19:BC20" si="6">SUM(AQ19:BB19)</f>
        <v>4177070.1</v>
      </c>
      <c r="BD19" s="96">
        <f>Capex!$C$8*0.003</f>
        <v>348089.175</v>
      </c>
      <c r="BE19" s="96">
        <f>Capex!$C$8*0.003</f>
        <v>348089.175</v>
      </c>
      <c r="BF19" s="96">
        <f>Capex!$C$8*0.003</f>
        <v>348089.175</v>
      </c>
      <c r="BG19" s="96">
        <f>Capex!$C$8*0.003</f>
        <v>348089.175</v>
      </c>
      <c r="BH19" s="96">
        <f>Capex!$C$8*0.003</f>
        <v>348089.175</v>
      </c>
      <c r="BI19" s="96">
        <f>Capex!$C$8*0.003</f>
        <v>348089.175</v>
      </c>
      <c r="BJ19" s="96">
        <f>Capex!$C$8*0.003</f>
        <v>348089.175</v>
      </c>
      <c r="BK19" s="96">
        <f>Capex!$C$8*0.003</f>
        <v>348089.175</v>
      </c>
      <c r="BL19" s="96">
        <f>Capex!$C$8*0.003</f>
        <v>348089.175</v>
      </c>
      <c r="BM19" s="96">
        <f>Capex!$C$8*0.003</f>
        <v>348089.175</v>
      </c>
      <c r="BN19" s="96">
        <f>Capex!$C$8*0.003</f>
        <v>348089.175</v>
      </c>
      <c r="BO19" s="96">
        <f>Capex!$C$8*0.003</f>
        <v>348089.175</v>
      </c>
      <c r="BP19" s="97">
        <f t="shared" ref="BP19:BP20" si="7">SUM(BD19:BO19)</f>
        <v>4177070.1</v>
      </c>
      <c r="BQ19" s="96">
        <f>Capex!$C$8*0.003</f>
        <v>348089.175</v>
      </c>
      <c r="BR19" s="96">
        <f>Capex!$C$8*0.003</f>
        <v>348089.175</v>
      </c>
      <c r="BS19" s="96">
        <f>Capex!$C$8*0.003</f>
        <v>348089.175</v>
      </c>
      <c r="BT19" s="96">
        <f>Capex!$C$8*0.003</f>
        <v>348089.175</v>
      </c>
      <c r="BU19" s="96">
        <f>Capex!$C$8*0.003</f>
        <v>348089.175</v>
      </c>
      <c r="BV19" s="96">
        <f>Capex!$C$8*0.003</f>
        <v>348089.175</v>
      </c>
      <c r="BW19" s="96">
        <f>Capex!$C$8*0.003</f>
        <v>348089.175</v>
      </c>
      <c r="BX19" s="96">
        <f>Capex!$C$8*0.003</f>
        <v>348089.175</v>
      </c>
      <c r="BY19" s="96">
        <f>Capex!$C$8*0.003</f>
        <v>348089.175</v>
      </c>
      <c r="BZ19" s="96">
        <f>Capex!$C$8*0.003</f>
        <v>348089.175</v>
      </c>
      <c r="CA19" s="96">
        <f>Capex!$C$8*0.003</f>
        <v>348089.175</v>
      </c>
      <c r="CB19" s="96">
        <f>Capex!$C$8*0.003</f>
        <v>348089.175</v>
      </c>
      <c r="CC19" s="97">
        <f t="shared" ref="CC19:CC20" si="8">SUM(BQ19:CB19)</f>
        <v>4177070.1</v>
      </c>
      <c r="CD19" s="96">
        <f>Capex!$C$8*0.003</f>
        <v>348089.175</v>
      </c>
      <c r="CE19" s="96">
        <f>Capex!$C$8*0.003</f>
        <v>348089.175</v>
      </c>
      <c r="CF19" s="96">
        <f>Capex!$C$8*0.003</f>
        <v>348089.175</v>
      </c>
      <c r="CG19" s="96">
        <f>Capex!$C$8*0.003</f>
        <v>348089.175</v>
      </c>
      <c r="CH19" s="96">
        <f>Capex!$C$8*0.003</f>
        <v>348089.175</v>
      </c>
      <c r="CI19" s="96">
        <f>Capex!$C$8*0.003</f>
        <v>348089.175</v>
      </c>
      <c r="CJ19" s="96">
        <f>Capex!$C$8*0.003</f>
        <v>348089.175</v>
      </c>
      <c r="CK19" s="96">
        <f>Capex!$C$8*0.003</f>
        <v>348089.175</v>
      </c>
      <c r="CL19" s="96">
        <f>Capex!$C$8*0.003</f>
        <v>348089.175</v>
      </c>
      <c r="CM19" s="96">
        <f>Capex!$C$8*0.003</f>
        <v>348089.175</v>
      </c>
      <c r="CN19" s="96">
        <f>Capex!$C$8*0.003</f>
        <v>348089.175</v>
      </c>
      <c r="CO19" s="96">
        <f>Capex!$C$8*0.003</f>
        <v>348089.175</v>
      </c>
      <c r="CP19" s="97">
        <f t="shared" ref="CP19:CP20" si="9">SUM(CD19:CO19)</f>
        <v>4177070.1</v>
      </c>
      <c r="CQ19" s="98"/>
      <c r="CR19" s="98"/>
      <c r="CS19" s="98"/>
      <c r="CT19" s="98"/>
      <c r="CU19" s="98"/>
    </row>
    <row r="20" ht="15.75" customHeight="1">
      <c r="A20" s="186"/>
      <c r="B20" s="46" t="s">
        <v>233</v>
      </c>
      <c r="C20" s="84"/>
      <c r="D20" s="96">
        <f>('Выручка'!D30+'Выручка'!D31+'Выручка'!D32+'Выручка'!D33+'Выручка'!D34)*0.06</f>
        <v>0</v>
      </c>
      <c r="E20" s="96">
        <f>('Выручка'!E30+'Выручка'!E31+'Выручка'!E32+'Выручка'!E33+'Выручка'!E34)*0.06</f>
        <v>0</v>
      </c>
      <c r="F20" s="96">
        <f>('Выручка'!F30+'Выручка'!F31+'Выручка'!F32+'Выручка'!F33+'Выручка'!F34)*0.06</f>
        <v>0</v>
      </c>
      <c r="G20" s="96">
        <f>('Выручка'!G30+'Выручка'!G31+'Выручка'!G32+'Выручка'!G33+'Выручка'!G34)*0.06</f>
        <v>0</v>
      </c>
      <c r="H20" s="96">
        <f>('Выручка'!H30+'Выручка'!H31+'Выручка'!H32+'Выручка'!H33+'Выручка'!H34)*0.06</f>
        <v>0</v>
      </c>
      <c r="I20" s="96">
        <f>('Выручка'!I30+'Выручка'!I31+'Выручка'!I32+'Выручка'!I33+'Выручка'!I34)*0.06</f>
        <v>0</v>
      </c>
      <c r="J20" s="96">
        <f>('Выручка'!J30+'Выручка'!J31+'Выручка'!J32+'Выручка'!J33+'Выручка'!J34)*0.06</f>
        <v>707281.74</v>
      </c>
      <c r="K20" s="96">
        <f>('Выручка'!K30+'Выручка'!K31+'Выручка'!K32+'Выручка'!K33+'Выручка'!K34)*0.06</f>
        <v>667988.31</v>
      </c>
      <c r="L20" s="96">
        <f>('Выручка'!L30+'Выручка'!L31+'Выручка'!L32+'Выручка'!L33+'Выручка'!L34)*0.06</f>
        <v>570388.5</v>
      </c>
      <c r="M20" s="96">
        <f>('Выручка'!M30+'Выручка'!M31+'Выручка'!M32+'Выручка'!M33+'Выручка'!M34)*0.06</f>
        <v>432227.73</v>
      </c>
      <c r="N20" s="96">
        <f>('Выручка'!N30+'Выручка'!N31+'Выручка'!N32+'Выручка'!N33+'Выручка'!N34)*0.06</f>
        <v>418284.9</v>
      </c>
      <c r="O20" s="96">
        <f>('Выручка'!O30+'Выручка'!O31+'Выручка'!O32+'Выручка'!O33+'Выручка'!O34)*0.06</f>
        <v>550108.02</v>
      </c>
      <c r="P20" s="97">
        <f t="shared" si="3"/>
        <v>3346279.2</v>
      </c>
      <c r="Q20" s="96">
        <f>('Выручка'!Q30+'Выручка'!Q31+'Выручка'!Q32+'Выручка'!Q33+'Выручка'!Q34)*0.06</f>
        <v>471521.16</v>
      </c>
      <c r="R20" s="96">
        <f>('Выручка'!R30+'Выручка'!R31+'Выручка'!R32+'Выручка'!R33+'Выручка'!R34)*0.06</f>
        <v>390399.24</v>
      </c>
      <c r="S20" s="96">
        <f>('Выручка'!S30+'Выручка'!S31+'Выручка'!S32+'Выручка'!S33+'Выручка'!S34)*0.06</f>
        <v>353640.87</v>
      </c>
      <c r="T20" s="96">
        <f>('Выручка'!T30+'Выручка'!T31+'Выручка'!T32+'Выручка'!T33+'Выручка'!T34)*0.06</f>
        <v>342233.1</v>
      </c>
      <c r="U20" s="96">
        <f>('Выручка'!U30+'Выручка'!U31+'Выручка'!U32+'Выручка'!U33+'Выручка'!U34)*0.06</f>
        <v>471521.16</v>
      </c>
      <c r="V20" s="96">
        <f>('Выручка'!V30+'Выручка'!V31+'Выручка'!V32+'Выручка'!V33+'Выручка'!V34)*0.06</f>
        <v>646440.3</v>
      </c>
      <c r="W20" s="96">
        <f>('Выручка'!W30+'Выручка'!W31+'Выручка'!W32+'Выручка'!W33+'Выручка'!W34)*0.06</f>
        <v>752783.5319</v>
      </c>
      <c r="X20" s="96">
        <f>('Выручка'!X30+'Выручка'!X31+'Выручка'!X32+'Выручка'!X33+'Выручка'!X34)*0.06</f>
        <v>712311.299</v>
      </c>
      <c r="Y20" s="96">
        <f>('Выручка'!Y30+'Выручка'!Y31+'Выручка'!Y32+'Выручка'!Y33+'Выручка'!Y34)*0.06</f>
        <v>611000.1612</v>
      </c>
      <c r="Z20" s="96">
        <f>('Выручка'!Z30+'Выручка'!Z31+'Выручка'!Z32+'Выручка'!Z33+'Выручка'!Z34)*0.06</f>
        <v>469477.9016</v>
      </c>
      <c r="AA20" s="96">
        <f>('Выручка'!AA30+'Выручка'!AA31+'Выручка'!AA32+'Выручка'!AA33+'Выручка'!AA34)*0.06</f>
        <v>454333.4532</v>
      </c>
      <c r="AB20" s="96">
        <f>('Выручка'!AB30+'Выручка'!AB31+'Выручка'!AB32+'Выручка'!AB33+'Выручка'!AB34)*0.06</f>
        <v>590894.6003</v>
      </c>
      <c r="AC20" s="97">
        <f t="shared" si="4"/>
        <v>6266556.777</v>
      </c>
      <c r="AD20" s="96">
        <f>('Выручка'!AD30+'Выручка'!AD31+'Выручка'!AD32+'Выручка'!AD33+'Выручка'!AD34)*0.06</f>
        <v>509950.1345</v>
      </c>
      <c r="AE20" s="96">
        <f>('Выручка'!AE30+'Выручка'!AE31+'Выручка'!AE32+'Выручка'!AE33+'Выручка'!AE34)*0.06</f>
        <v>424044.5563</v>
      </c>
      <c r="AF20" s="96">
        <f>('Выручка'!AF30+'Выручка'!AF31+'Выручка'!AF32+'Выручка'!AF33+'Выручка'!AF34)*0.06</f>
        <v>388533.4358</v>
      </c>
      <c r="AG20" s="96">
        <f>('Выручка'!AG30+'Выручка'!AG31+'Выручка'!AG32+'Выручка'!AG33+'Выручка'!AG34)*0.06</f>
        <v>376000.0992</v>
      </c>
      <c r="AH20" s="96">
        <f>('Выручка'!AH30+'Выручка'!AH31+'Выручка'!AH32+'Выручка'!AH33+'Выручка'!AH34)*0.06</f>
        <v>509950.1345</v>
      </c>
      <c r="AI20" s="96">
        <f>('Выручка'!AI30+'Выручка'!AI31+'Выручка'!AI32+'Выручка'!AI33+'Выручка'!AI34)*0.06</f>
        <v>689333.5152</v>
      </c>
      <c r="AJ20" s="96">
        <f>('Выручка'!AJ30+'Выручка'!AJ31+'Выручка'!AJ32+'Выручка'!AJ33+'Выручка'!AJ34)*0.06</f>
        <v>787274.2541</v>
      </c>
      <c r="AK20" s="96">
        <f>('Выручка'!AK30+'Выручка'!AK31+'Выручка'!AK32+'Выручка'!AK33+'Выручка'!AK34)*0.06</f>
        <v>746270.3867</v>
      </c>
      <c r="AL20" s="96">
        <f>('Выручка'!AL30+'Выручка'!AL31+'Выручка'!AL32+'Выручка'!AL33+'Выручка'!AL34)*0.06</f>
        <v>642834.8244</v>
      </c>
      <c r="AM20" s="96">
        <f>('Выручка'!AM30+'Выручка'!AM31+'Выручка'!AM32+'Выручка'!AM33+'Выручка'!AM34)*0.06</f>
        <v>500247.1823</v>
      </c>
      <c r="AN20" s="96">
        <f>('Выручка'!AN30+'Выручка'!AN31+'Выручка'!AN32+'Выручка'!AN33+'Выручка'!AN34)*0.06</f>
        <v>484110.1764</v>
      </c>
      <c r="AO20" s="96">
        <f>('Выручка'!AO30+'Выручка'!AO31+'Выручка'!AO32+'Выручка'!AO33+'Выручка'!AO34)*0.06</f>
        <v>623258.7845</v>
      </c>
      <c r="AP20" s="97">
        <f t="shared" si="5"/>
        <v>6681807.484</v>
      </c>
      <c r="AQ20" s="96">
        <f>('Выручка'!AQ30+'Выручка'!AQ31+'Выручка'!AQ32+'Выручка'!AQ33+'Выручка'!AQ34)*0.06</f>
        <v>541251.0497</v>
      </c>
      <c r="AR20" s="96">
        <f>('Выручка'!AR30+'Выручка'!AR31+'Выручка'!AR32+'Выручка'!AR33+'Выручка'!AR34)*0.06</f>
        <v>451836.1646</v>
      </c>
      <c r="AS20" s="96">
        <f>('Выручка'!AS30+'Выручка'!AS31+'Выручка'!AS32+'Выручка'!AS33+'Выручка'!AS34)*0.06</f>
        <v>418239.4475</v>
      </c>
      <c r="AT20" s="96">
        <f>('Выручка'!AT30+'Выручка'!AT31+'Выручка'!AT32+'Выручка'!AT33+'Выручка'!AT34)*0.06</f>
        <v>404747.8524</v>
      </c>
      <c r="AU20" s="96">
        <f>('Выручка'!AU30+'Выручка'!AU31+'Выручка'!AU32+'Выручка'!AU33+'Выручка'!AU34)*0.06</f>
        <v>541251.0497</v>
      </c>
      <c r="AV20" s="96">
        <f>('Выручка'!AV30+'Выручка'!AV31+'Выручка'!AV32+'Выручка'!AV33+'Выручка'!AV34)*0.06</f>
        <v>722197.1484</v>
      </c>
      <c r="AW20" s="96">
        <f>('Выручка'!AW30+'Выручка'!AW31+'Выручка'!AW32+'Выручка'!AW33+'Выручка'!AW34)*0.06</f>
        <v>822718.7285</v>
      </c>
      <c r="AX20" s="96">
        <f>('Выручка'!AX30+'Выручка'!AX31+'Выручка'!AX32+'Выручка'!AX33+'Выручка'!AX34)*0.06</f>
        <v>781167.2776</v>
      </c>
      <c r="AY20" s="96">
        <f>('Выручка'!AY30+'Выручка'!AY31+'Выручка'!AY32+'Выручка'!AY33+'Выручка'!AY34)*0.06</f>
        <v>675546.17</v>
      </c>
      <c r="AZ20" s="96">
        <f>('Выручка'!AZ30+'Выручка'!AZ31+'Выручка'!AZ32+'Выручка'!AZ33+'Выручка'!AZ34)*0.06</f>
        <v>531858.572</v>
      </c>
      <c r="BA20" s="96">
        <f>('Выручка'!BA30+'Выручка'!BA31+'Выручка'!BA32+'Выручка'!BA33+'Выручка'!BA34)*0.06</f>
        <v>514701.8438</v>
      </c>
      <c r="BB20" s="96">
        <f>('Выручка'!BB30+'Выручка'!BB31+'Выручка'!BB32+'Выручка'!BB33+'Выручка'!BB34)*0.06</f>
        <v>656512.9248</v>
      </c>
      <c r="BC20" s="97">
        <f t="shared" si="6"/>
        <v>7062028.229</v>
      </c>
      <c r="BD20" s="96">
        <f>('Выручка'!BD30+'Выручка'!BD31+'Выручка'!BD32+'Выручка'!BD33+'Выручка'!BD34)*0.06</f>
        <v>573410.0229</v>
      </c>
      <c r="BE20" s="96">
        <f>('Выручка'!BE30+'Выручка'!BE31+'Выручка'!BE32+'Выручка'!BE33+'Выручка'!BE34)*0.06</f>
        <v>480388.3876</v>
      </c>
      <c r="BF20" s="96">
        <f>('Выручка'!BF30+'Выручка'!BF31+'Выручка'!BF32+'Выручка'!BF33+'Выручка'!BF34)*0.06</f>
        <v>448755.6701</v>
      </c>
      <c r="BG20" s="96">
        <f>('Выручка'!BG30+'Выручка'!BG31+'Выручка'!BG32+'Выручка'!BG33+'Выручка'!BG34)*0.06</f>
        <v>434279.6807</v>
      </c>
      <c r="BH20" s="96">
        <f>('Выручка'!BH30+'Выручка'!BH31+'Выручка'!BH32+'Выручка'!BH33+'Выручка'!BH34)*0.06</f>
        <v>573410.0229</v>
      </c>
      <c r="BI20" s="96">
        <f>('Выручка'!BI30+'Выручка'!BI31+'Выручка'!BI32+'Выручка'!BI33+'Выручка'!BI34)*0.06</f>
        <v>755968.3331</v>
      </c>
      <c r="BJ20" s="96">
        <f>('Выручка'!BJ30+'Выручка'!BJ31+'Выручка'!BJ32+'Выручка'!BJ33+'Выручка'!BJ34)*0.06</f>
        <v>842309.2395</v>
      </c>
      <c r="BK20" s="96">
        <f>('Выручка'!BK30+'Выручка'!BK31+'Выручка'!BK32+'Выручка'!BK33+'Выручка'!BK34)*0.06</f>
        <v>817039.9623</v>
      </c>
      <c r="BL20" s="96">
        <f>('Выручка'!BL30+'Выручка'!BL31+'Выручка'!BL32+'Выручка'!BL33+'Выручка'!BL34)*0.06</f>
        <v>709170.0371</v>
      </c>
      <c r="BM20" s="96">
        <f>('Выручка'!BM30+'Выручка'!BM31+'Выручка'!BM32+'Выручка'!BM33+'Выручка'!BM34)*0.06</f>
        <v>564347.1905</v>
      </c>
      <c r="BN20" s="96">
        <f>('Выручка'!BN30+'Выручка'!BN31+'Выручка'!BN32+'Выручка'!BN33+'Выручка'!BN34)*0.06</f>
        <v>546142.4424</v>
      </c>
      <c r="BO20" s="96">
        <f>('Выручка'!BO30+'Выручка'!BO31+'Выручка'!BO32+'Выручка'!BO33+'Выручка'!BO34)*0.06</f>
        <v>690693.5764</v>
      </c>
      <c r="BP20" s="97">
        <f t="shared" si="7"/>
        <v>7435914.566</v>
      </c>
      <c r="BQ20" s="96">
        <f>('Выручка'!BQ30+'Выручка'!BQ31+'Выручка'!BQ32+'Выручка'!BQ33+'Выручка'!BQ34)*0.06</f>
        <v>606462.6525</v>
      </c>
      <c r="BR20" s="96">
        <f>('Выручка'!BR30+'Выручка'!BR31+'Выручка'!BR32+'Выручка'!BR33+'Выручка'!BR34)*0.06</f>
        <v>509732.9462</v>
      </c>
      <c r="BS20" s="96">
        <f>('Выручка'!BS30+'Выручка'!BS31+'Выручка'!BS32+'Выручка'!BS33+'Выручка'!BS34)*0.06</f>
        <v>480116.2665</v>
      </c>
      <c r="BT20" s="96">
        <f>('Выручка'!BT30+'Выручка'!BT31+'Выручка'!BT32+'Выручка'!BT33+'Выручка'!BT34)*0.06</f>
        <v>464628.645</v>
      </c>
      <c r="BU20" s="96">
        <f>('Выручка'!BU30+'Выручка'!BU31+'Выручка'!BU32+'Выручка'!BU33+'Выручка'!BU34)*0.06</f>
        <v>606462.6525</v>
      </c>
      <c r="BV20" s="96">
        <f>('Выручка'!BV30+'Выручка'!BV31+'Выручка'!BV32+'Выручка'!BV33+'Выручка'!BV34)*0.06</f>
        <v>790683.8345</v>
      </c>
      <c r="BW20" s="96">
        <f>('Выручка'!BW30+'Выручка'!BW31+'Выручка'!BW32+'Выручка'!BW33+'Выручка'!BW34)*0.06</f>
        <v>853927.867</v>
      </c>
      <c r="BX20" s="96">
        <f>('Выручка'!BX30+'Выручка'!BX31+'Выручка'!BX32+'Выручка'!BX33+'Выручка'!BX34)*0.06</f>
        <v>853927.867</v>
      </c>
      <c r="BY20" s="96">
        <f>('Выручка'!BY30+'Выручка'!BY31+'Выручка'!BY32+'Выручка'!BY33+'Выручка'!BY34)*0.06</f>
        <v>743743.6261</v>
      </c>
      <c r="BZ20" s="96">
        <f>('Выручка'!BZ30+'Выручка'!BZ31+'Выручка'!BZ32+'Выручка'!BZ33+'Выручка'!BZ34)*0.06</f>
        <v>597749.5069</v>
      </c>
      <c r="CA20" s="96">
        <f>('Выручка'!CA30+'Выручка'!CA31+'Выручка'!CA32+'Выручка'!CA33+'Выручка'!CA34)*0.06</f>
        <v>578467.2647</v>
      </c>
      <c r="CB20" s="96">
        <f>('Выручка'!CB30+'Выручка'!CB31+'Выручка'!CB32+'Выручка'!CB33+'Выручка'!CB34)*0.06</f>
        <v>725838.6869</v>
      </c>
      <c r="CC20" s="97">
        <f t="shared" si="8"/>
        <v>7811741.816</v>
      </c>
      <c r="CD20" s="96">
        <f>('Выручка'!CD30+'Выручка'!CD31+'Выручка'!CD32+'Выручка'!CD33+'Выручка'!CD34)*0.06</f>
        <v>640445.9002</v>
      </c>
      <c r="CE20" s="96">
        <f>('Выручка'!CE30+'Выручка'!CE31+'Выручка'!CE32+'Выручка'!CE33+'Выручка'!CE34)*0.06</f>
        <v>539902.7804</v>
      </c>
      <c r="CF20" s="96">
        <f>('Выручка'!CF30+'Выручка'!CF31+'Выручка'!CF32+'Выручка'!CF33+'Выручка'!CF34)*0.06</f>
        <v>512356.7202</v>
      </c>
      <c r="CG20" s="96">
        <f>('Выручка'!CG30+'Выручка'!CG31+'Выручка'!CG32+'Выручка'!CG33+'Выручка'!CG34)*0.06</f>
        <v>495829.084</v>
      </c>
      <c r="CH20" s="96">
        <f>('Выручка'!CH30+'Выручка'!CH31+'Выручка'!CH32+'Выручка'!CH33+'Выручка'!CH34)*0.06</f>
        <v>640445.9002</v>
      </c>
      <c r="CI20" s="96">
        <f>('Выручка'!CI30+'Выручка'!CI31+'Выручка'!CI32+'Выручка'!CI33+'Выручка'!CI34)*0.06</f>
        <v>826381.8067</v>
      </c>
      <c r="CJ20" s="96">
        <f>('Выручка'!CJ30+'Выручка'!CJ31+'Выручка'!CJ32+'Выручка'!CJ33+'Выручка'!CJ34)*0.06</f>
        <v>865895.0532</v>
      </c>
      <c r="CK20" s="96">
        <f>('Выручка'!CK30+'Выручка'!CK31+'Выручка'!CK32+'Выручка'!CK33+'Выручка'!CK34)*0.06</f>
        <v>865895.0532</v>
      </c>
      <c r="CL20" s="96">
        <f>('Выручка'!CL30+'Выручка'!CL31+'Выручка'!CL32+'Выручка'!CL33+'Выручка'!CL34)*0.06</f>
        <v>779305.5479</v>
      </c>
      <c r="CM20" s="96">
        <f>('Выручка'!CM30+'Выручка'!CM31+'Выручка'!CM32+'Выручка'!CM33+'Выручка'!CM34)*0.06</f>
        <v>632103.3889</v>
      </c>
      <c r="CN20" s="96">
        <f>('Выручка'!CN30+'Выручка'!CN31+'Выручка'!CN32+'Выручка'!CN33+'Выручка'!CN34)*0.06</f>
        <v>611712.957</v>
      </c>
      <c r="CO20" s="96">
        <f>('Выручка'!CO30+'Выручка'!CO31+'Выручка'!CO32+'Выручка'!CO33+'Выручка'!CO34)*0.06</f>
        <v>761987.6468</v>
      </c>
      <c r="CP20" s="97">
        <f t="shared" si="9"/>
        <v>8172261.839</v>
      </c>
      <c r="CQ20" s="98"/>
      <c r="CR20" s="98"/>
      <c r="CS20" s="98"/>
      <c r="CT20" s="98"/>
      <c r="CU20" s="98"/>
    </row>
    <row r="21" ht="15.75" customHeight="1">
      <c r="A21" s="186"/>
      <c r="B21" s="46" t="s">
        <v>234</v>
      </c>
      <c r="C21" s="84"/>
      <c r="D21" s="96">
        <f>D45*'Переменные'!$C$33/12</f>
        <v>586081.345</v>
      </c>
      <c r="E21" s="96">
        <f>E45*'Переменные'!$C$33/12</f>
        <v>586081.345</v>
      </c>
      <c r="F21" s="96">
        <f>F45*'Переменные'!$C$33/12</f>
        <v>586081.345</v>
      </c>
      <c r="G21" s="96">
        <f>G45*'Переменные'!$C$33/12</f>
        <v>586081.345</v>
      </c>
      <c r="H21" s="96">
        <f>H45*'Переменные'!$C$33/12</f>
        <v>586081.345</v>
      </c>
      <c r="I21" s="96">
        <f>I45*'Переменные'!$C$33/12</f>
        <v>586081.345</v>
      </c>
      <c r="J21" s="96">
        <f>J45*'Переменные'!$C$33/12</f>
        <v>556081.345</v>
      </c>
      <c r="K21" s="96">
        <f>K45*'Переменные'!$C$33/12</f>
        <v>521081.345</v>
      </c>
      <c r="L21" s="96">
        <f>L45*'Переменные'!$C$33/12</f>
        <v>501081.345</v>
      </c>
      <c r="M21" s="96">
        <f>M45*'Переменные'!$C$33/12</f>
        <v>494081.345</v>
      </c>
      <c r="N21" s="96">
        <f>N45*'Переменные'!$C$33/12</f>
        <v>487081.345</v>
      </c>
      <c r="O21" s="96">
        <f>O45*'Переменные'!$C$33/12</f>
        <v>467081.345</v>
      </c>
      <c r="P21" s="96"/>
      <c r="Q21" s="96">
        <f>Q45*'Переменные'!$C$33/12</f>
        <v>455081.345</v>
      </c>
      <c r="R21" s="96">
        <f>R45*'Переменные'!$C$33/12</f>
        <v>450081.345</v>
      </c>
      <c r="S21" s="96">
        <f>S45*'Переменные'!$C$33/12</f>
        <v>450081.345</v>
      </c>
      <c r="T21" s="96">
        <f>T45*'Переменные'!$C$33/12</f>
        <v>450081.345</v>
      </c>
      <c r="U21" s="96">
        <f>U45*'Переменные'!$C$33/12</f>
        <v>438081.345</v>
      </c>
      <c r="V21" s="96">
        <f>V45*'Переменные'!$C$33/12</f>
        <v>405081.345</v>
      </c>
      <c r="W21" s="96">
        <f>W45*'Переменные'!$C$33/12</f>
        <v>361081.345</v>
      </c>
      <c r="X21" s="96">
        <f>X45*'Переменные'!$C$33/12</f>
        <v>321081.345</v>
      </c>
      <c r="Y21" s="96">
        <f>Y45*'Переменные'!$C$33/12</f>
        <v>292081.345</v>
      </c>
      <c r="Z21" s="96">
        <f>Z45*'Переменные'!$C$33/12</f>
        <v>280081.345</v>
      </c>
      <c r="AA21" s="96">
        <f>AA45*'Переменные'!$C$33/12</f>
        <v>269081.345</v>
      </c>
      <c r="AB21" s="96">
        <f>AB45*'Переменные'!$C$33/12</f>
        <v>243081.345</v>
      </c>
      <c r="AC21" s="96"/>
      <c r="AD21" s="96">
        <f>AD45*'Переменные'!$C$33/12</f>
        <v>226081.345</v>
      </c>
      <c r="AE21" s="96">
        <f>AE45*'Переменные'!$C$33/12</f>
        <v>217081.345</v>
      </c>
      <c r="AF21" s="96">
        <f>AF45*'Переменные'!$C$33/12</f>
        <v>214081.345</v>
      </c>
      <c r="AG21" s="96">
        <f>AG45*'Переменные'!$C$33/12</f>
        <v>211581.345</v>
      </c>
      <c r="AH21" s="96">
        <f>AH45*'Переменные'!$C$33/12</f>
        <v>194581.345</v>
      </c>
      <c r="AI21" s="96">
        <f>AI45*'Переменные'!$C$33/12</f>
        <v>157581.345</v>
      </c>
      <c r="AJ21" s="96">
        <f>AJ45*'Переменные'!$C$33/12</f>
        <v>109581.345</v>
      </c>
      <c r="AK21" s="96">
        <f>AK45*'Переменные'!$C$33/12</f>
        <v>69581.345</v>
      </c>
      <c r="AL21" s="96">
        <f>AL45*'Переменные'!$C$33/12</f>
        <v>39581.345</v>
      </c>
      <c r="AM21" s="96">
        <f>AM45*'Переменные'!$C$33/12</f>
        <v>23581.345</v>
      </c>
      <c r="AN21" s="96">
        <f>AN45*'Переменные'!$C$33/12</f>
        <v>8581.345</v>
      </c>
      <c r="AO21" s="96">
        <f>AO45*'Переменные'!$C$33/12</f>
        <v>-15031.705</v>
      </c>
      <c r="AP21" s="96"/>
      <c r="AQ21" s="96">
        <f>AQ45*'Переменные'!$C$33/12</f>
        <v>-15031.705</v>
      </c>
      <c r="AR21" s="96">
        <f>AR45*'Переменные'!$C$33/12</f>
        <v>-15031.705</v>
      </c>
      <c r="AS21" s="96">
        <f>AS45*'Переменные'!$C$33/12</f>
        <v>-15031.705</v>
      </c>
      <c r="AT21" s="96">
        <f>AT45*'Переменные'!$C$33/12</f>
        <v>-15031.705</v>
      </c>
      <c r="AU21" s="96">
        <f>AU45*'Переменные'!$C$33/12</f>
        <v>-15031.705</v>
      </c>
      <c r="AV21" s="96">
        <f>AV45*'Переменные'!$C$33/12</f>
        <v>-15031.705</v>
      </c>
      <c r="AW21" s="96">
        <f>AW45*'Переменные'!$C$33/12</f>
        <v>-15031.705</v>
      </c>
      <c r="AX21" s="96">
        <f>AX45*'Переменные'!$C$33/12</f>
        <v>-15031.705</v>
      </c>
      <c r="AY21" s="96">
        <f>AY45*'Переменные'!$C$33/12</f>
        <v>-15031.705</v>
      </c>
      <c r="AZ21" s="96">
        <f>AZ45*'Переменные'!$C$33/12</f>
        <v>-15031.705</v>
      </c>
      <c r="BA21" s="96">
        <f>BA45*'Переменные'!$C$33/12</f>
        <v>-15031.705</v>
      </c>
      <c r="BB21" s="96">
        <f>BB45*'Переменные'!$C$33/12</f>
        <v>-15031.705</v>
      </c>
      <c r="BC21" s="96"/>
      <c r="BD21" s="96">
        <f>BD45*'Переменные'!$C$33/12</f>
        <v>-15031.705</v>
      </c>
      <c r="BE21" s="96">
        <f>BE45*'Переменные'!$C$33/12</f>
        <v>-15031.705</v>
      </c>
      <c r="BF21" s="96">
        <f>BF45*'Переменные'!$C$33/12</f>
        <v>-15031.705</v>
      </c>
      <c r="BG21" s="96">
        <f>BG45*'Переменные'!$C$33/12</f>
        <v>-15031.705</v>
      </c>
      <c r="BH21" s="96">
        <f>BH45*'Переменные'!$C$33/12</f>
        <v>-15031.705</v>
      </c>
      <c r="BI21" s="96">
        <f>BI45*'Переменные'!$C$33/12</f>
        <v>-15031.705</v>
      </c>
      <c r="BJ21" s="96">
        <f>BJ45*'Переменные'!$C$33/12</f>
        <v>-15031.705</v>
      </c>
      <c r="BK21" s="96">
        <f>BK45*'Переменные'!$C$33/12</f>
        <v>-15031.705</v>
      </c>
      <c r="BL21" s="96">
        <f>BL45*'Переменные'!$C$33/12</f>
        <v>-15031.705</v>
      </c>
      <c r="BM21" s="96">
        <f>BM45*'Переменные'!$C$33/12</f>
        <v>-15031.705</v>
      </c>
      <c r="BN21" s="96">
        <f>BN45*'Переменные'!$C$33/12</f>
        <v>-15031.705</v>
      </c>
      <c r="BO21" s="96">
        <f>BO45*'Переменные'!$C$33/12</f>
        <v>-15031.705</v>
      </c>
      <c r="BP21" s="96"/>
      <c r="BQ21" s="96">
        <f>BQ45*'Переменные'!$C$33/12</f>
        <v>-15031.705</v>
      </c>
      <c r="BR21" s="96">
        <f>BR45*'Переменные'!$C$33/12</f>
        <v>-15031.705</v>
      </c>
      <c r="BS21" s="96">
        <f>BS45*'Переменные'!$C$33/12</f>
        <v>-15031.705</v>
      </c>
      <c r="BT21" s="96">
        <f>BT45*'Переменные'!$C$33/12</f>
        <v>-15031.705</v>
      </c>
      <c r="BU21" s="96">
        <f>BU45*'Переменные'!$C$33/12</f>
        <v>-15031.705</v>
      </c>
      <c r="BV21" s="96">
        <f>BV45*'Переменные'!$C$33/12</f>
        <v>-15031.705</v>
      </c>
      <c r="BW21" s="96">
        <f>BW45*'Переменные'!$C$33/12</f>
        <v>-15031.705</v>
      </c>
      <c r="BX21" s="96">
        <f>BX45*'Переменные'!$C$33/12</f>
        <v>-15031.705</v>
      </c>
      <c r="BY21" s="96">
        <f>BY45*'Переменные'!$C$33/12</f>
        <v>-15031.705</v>
      </c>
      <c r="BZ21" s="96">
        <f>BZ45*'Переменные'!$C$33/12</f>
        <v>-15031.705</v>
      </c>
      <c r="CA21" s="96">
        <f>CA45*'Переменные'!$C$33/12</f>
        <v>-15031.705</v>
      </c>
      <c r="CB21" s="96">
        <f>CB45*'Переменные'!$C$33/12</f>
        <v>-15031.705</v>
      </c>
      <c r="CC21" s="96"/>
      <c r="CD21" s="96">
        <f>CD45*'Переменные'!$C$33/12</f>
        <v>-15031.705</v>
      </c>
      <c r="CE21" s="96">
        <f>CE45*'Переменные'!$C$33/12</f>
        <v>-15031.705</v>
      </c>
      <c r="CF21" s="96">
        <f>CF45*'Переменные'!$C$33/12</f>
        <v>-15031.705</v>
      </c>
      <c r="CG21" s="96">
        <f>CG45*'Переменные'!$C$33/12</f>
        <v>-15031.705</v>
      </c>
      <c r="CH21" s="96">
        <f>CH45*'Переменные'!$C$33/12</f>
        <v>-15031.705</v>
      </c>
      <c r="CI21" s="96">
        <f>CI45*'Переменные'!$C$33/12</f>
        <v>-15031.705</v>
      </c>
      <c r="CJ21" s="96">
        <f>CJ45*'Переменные'!$C$33/12</f>
        <v>-15031.705</v>
      </c>
      <c r="CK21" s="96">
        <f>CK45*'Переменные'!$C$33/12</f>
        <v>-15031.705</v>
      </c>
      <c r="CL21" s="96">
        <f>CL45*'Переменные'!$C$33/12</f>
        <v>-15031.705</v>
      </c>
      <c r="CM21" s="96">
        <f>CM45*'Переменные'!$C$33/12</f>
        <v>-15031.705</v>
      </c>
      <c r="CN21" s="96">
        <f>CN45*'Переменные'!$C$33/12</f>
        <v>-15031.705</v>
      </c>
      <c r="CO21" s="96">
        <f>CO45*'Переменные'!$C$33/12</f>
        <v>-15031.705</v>
      </c>
      <c r="CP21" s="96"/>
      <c r="CQ21" s="99"/>
      <c r="CR21" s="99"/>
      <c r="CS21" s="99"/>
      <c r="CT21" s="99"/>
      <c r="CU21" s="99"/>
    </row>
    <row r="22" ht="15.75" customHeight="1">
      <c r="A22" s="187"/>
      <c r="B22" s="63"/>
      <c r="C22" s="84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8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8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8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8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8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8"/>
      <c r="CQ22" s="98"/>
      <c r="CR22" s="98"/>
      <c r="CS22" s="98"/>
      <c r="CT22" s="98"/>
      <c r="CU22" s="98"/>
    </row>
    <row r="23" ht="15.75" customHeight="1">
      <c r="A23" s="188"/>
      <c r="B23" s="164" t="s">
        <v>235</v>
      </c>
      <c r="C23" s="86"/>
      <c r="D23" s="97">
        <f t="shared" ref="D23:O23" si="10">D16-D20-D21</f>
        <v>-692255.345</v>
      </c>
      <c r="E23" s="97">
        <f t="shared" si="10"/>
        <v>-692255.345</v>
      </c>
      <c r="F23" s="97">
        <f t="shared" si="10"/>
        <v>-692255.345</v>
      </c>
      <c r="G23" s="97">
        <f t="shared" si="10"/>
        <v>-692255.345</v>
      </c>
      <c r="H23" s="97">
        <f t="shared" si="10"/>
        <v>-967005.345</v>
      </c>
      <c r="I23" s="97">
        <f t="shared" si="10"/>
        <v>-967005.345</v>
      </c>
      <c r="J23" s="97">
        <f t="shared" si="10"/>
        <v>3130390.674</v>
      </c>
      <c r="K23" s="97">
        <f t="shared" si="10"/>
        <v>2756751.595</v>
      </c>
      <c r="L23" s="97">
        <f t="shared" si="10"/>
        <v>1827675.864</v>
      </c>
      <c r="M23" s="97">
        <f t="shared" si="10"/>
        <v>331917.1221</v>
      </c>
      <c r="N23" s="97">
        <f t="shared" si="10"/>
        <v>262460.0748</v>
      </c>
      <c r="O23" s="97">
        <f t="shared" si="10"/>
        <v>1584834.359</v>
      </c>
      <c r="P23" s="97">
        <f>SUM(D23:O23)</f>
        <v>5190997.618</v>
      </c>
      <c r="Q23" s="97">
        <f t="shared" ref="Q23:AB23" si="11">Q16-Q20-Q21</f>
        <v>779556.2009</v>
      </c>
      <c r="R23" s="97">
        <f t="shared" si="11"/>
        <v>146545.9801</v>
      </c>
      <c r="S23" s="97">
        <f t="shared" si="11"/>
        <v>-441361.0356</v>
      </c>
      <c r="T23" s="97">
        <f t="shared" si="11"/>
        <v>-490147.8197</v>
      </c>
      <c r="U23" s="97">
        <f t="shared" si="11"/>
        <v>796556.2009</v>
      </c>
      <c r="V23" s="97">
        <f t="shared" si="11"/>
        <v>2713283.758</v>
      </c>
      <c r="W23" s="97">
        <f t="shared" si="11"/>
        <v>3815732.302</v>
      </c>
      <c r="X23" s="97">
        <f t="shared" si="11"/>
        <v>3433912.676</v>
      </c>
      <c r="Y23" s="97">
        <f t="shared" si="11"/>
        <v>2472541.979</v>
      </c>
      <c r="Z23" s="97">
        <f t="shared" si="11"/>
        <v>943994.9188</v>
      </c>
      <c r="AA23" s="97">
        <f t="shared" si="11"/>
        <v>865304.7167</v>
      </c>
      <c r="AB23" s="97">
        <f t="shared" si="11"/>
        <v>2246453.797</v>
      </c>
      <c r="AC23" s="97">
        <f>SUM(Q23:AB23)</f>
        <v>17282373.68</v>
      </c>
      <c r="AD23" s="97">
        <f t="shared" ref="AD23:AO23" si="12">AD16-AD20-AD21</f>
        <v>1419814.545</v>
      </c>
      <c r="AE23" s="97">
        <f t="shared" si="12"/>
        <v>737924.3126</v>
      </c>
      <c r="AF23" s="97">
        <f t="shared" si="12"/>
        <v>166355.6664</v>
      </c>
      <c r="AG23" s="97">
        <f t="shared" si="12"/>
        <v>107686.0854</v>
      </c>
      <c r="AH23" s="97">
        <f t="shared" si="12"/>
        <v>1451314.545</v>
      </c>
      <c r="AI23" s="97">
        <f t="shared" si="12"/>
        <v>3422160.611</v>
      </c>
      <c r="AJ23" s="97">
        <f t="shared" si="12"/>
        <v>4451488.942</v>
      </c>
      <c r="AK23" s="97">
        <f t="shared" si="12"/>
        <v>4062837.812</v>
      </c>
      <c r="AL23" s="97">
        <f t="shared" si="12"/>
        <v>3076677.911</v>
      </c>
      <c r="AM23" s="97">
        <f t="shared" si="12"/>
        <v>1536931.035</v>
      </c>
      <c r="AN23" s="97">
        <f t="shared" si="12"/>
        <v>1450996.12</v>
      </c>
      <c r="AO23" s="97">
        <f t="shared" si="12"/>
        <v>2861497.474</v>
      </c>
      <c r="AP23" s="97">
        <f>SUM(AD23:AO23)</f>
        <v>24745685.06</v>
      </c>
      <c r="AQ23" s="97">
        <f t="shared" ref="AQ23:BB23" si="13">AQ16-AQ20-AQ21</f>
        <v>2004195.215</v>
      </c>
      <c r="AR23" s="97">
        <f t="shared" si="13"/>
        <v>1272739.339</v>
      </c>
      <c r="AS23" s="97">
        <f t="shared" si="13"/>
        <v>718241.8261</v>
      </c>
      <c r="AT23" s="97">
        <f t="shared" si="13"/>
        <v>646268.2738</v>
      </c>
      <c r="AU23" s="97">
        <f t="shared" si="13"/>
        <v>2004195.215</v>
      </c>
      <c r="AV23" s="97">
        <f t="shared" si="13"/>
        <v>3959631.857</v>
      </c>
      <c r="AW23" s="97">
        <f t="shared" si="13"/>
        <v>4972614.348</v>
      </c>
      <c r="AX23" s="97">
        <f t="shared" si="13"/>
        <v>4536926.77</v>
      </c>
      <c r="AY23" s="97">
        <f t="shared" si="13"/>
        <v>3494192.262</v>
      </c>
      <c r="AZ23" s="97">
        <f t="shared" si="13"/>
        <v>1922801.303</v>
      </c>
      <c r="BA23" s="97">
        <f t="shared" si="13"/>
        <v>1810272.606</v>
      </c>
      <c r="BB23" s="97">
        <f t="shared" si="13"/>
        <v>3229864.036</v>
      </c>
      <c r="BC23" s="97">
        <f>SUM(AQ23:BB23)</f>
        <v>30571943.05</v>
      </c>
      <c r="BD23" s="97">
        <f t="shared" ref="BD23:BO23" si="14">BD16-BD20-BD21</f>
        <v>2358488.881</v>
      </c>
      <c r="BE23" s="97">
        <f t="shared" si="14"/>
        <v>1585215.213</v>
      </c>
      <c r="BF23" s="97">
        <f t="shared" si="14"/>
        <v>1051426.147</v>
      </c>
      <c r="BG23" s="97">
        <f t="shared" si="14"/>
        <v>968312.7777</v>
      </c>
      <c r="BH23" s="97">
        <f t="shared" si="14"/>
        <v>2358488.881</v>
      </c>
      <c r="BI23" s="97">
        <f t="shared" si="14"/>
        <v>4336152.091</v>
      </c>
      <c r="BJ23" s="97">
        <f t="shared" si="14"/>
        <v>5204702.701</v>
      </c>
      <c r="BK23" s="97">
        <f t="shared" si="14"/>
        <v>4938941.629</v>
      </c>
      <c r="BL23" s="97">
        <f t="shared" si="14"/>
        <v>3868819.464</v>
      </c>
      <c r="BM23" s="97">
        <f t="shared" si="14"/>
        <v>2281330.911</v>
      </c>
      <c r="BN23" s="97">
        <f t="shared" si="14"/>
        <v>2156844.807</v>
      </c>
      <c r="BO23" s="97">
        <f t="shared" si="14"/>
        <v>3610136.27</v>
      </c>
      <c r="BP23" s="97">
        <f>SUM(BD23:BO23)</f>
        <v>34718859.77</v>
      </c>
      <c r="BQ23" s="97">
        <f t="shared" ref="BQ23:CB23" si="15">BQ16-BQ20-BQ21</f>
        <v>2724266.03</v>
      </c>
      <c r="BR23" s="97">
        <f t="shared" si="15"/>
        <v>1907872.6</v>
      </c>
      <c r="BS23" s="97">
        <f t="shared" si="15"/>
        <v>1395460.671</v>
      </c>
      <c r="BT23" s="97">
        <f t="shared" si="15"/>
        <v>1300857.478</v>
      </c>
      <c r="BU23" s="97">
        <f t="shared" si="15"/>
        <v>2724266.03</v>
      </c>
      <c r="BV23" s="97">
        <f t="shared" si="15"/>
        <v>4724806.793</v>
      </c>
      <c r="BW23" s="97">
        <f t="shared" si="15"/>
        <v>5354002.064</v>
      </c>
      <c r="BX23" s="97">
        <f t="shared" si="15"/>
        <v>5354002.064</v>
      </c>
      <c r="BY23" s="97">
        <f t="shared" si="15"/>
        <v>4255650.592</v>
      </c>
      <c r="BZ23" s="97">
        <f t="shared" si="15"/>
        <v>2651601.536</v>
      </c>
      <c r="CA23" s="97">
        <f t="shared" si="15"/>
        <v>2514779.284</v>
      </c>
      <c r="CB23" s="97">
        <f t="shared" si="15"/>
        <v>4002801.8</v>
      </c>
      <c r="CC23" s="97">
        <f>SUM(BQ23:CB23)</f>
        <v>38910366.94</v>
      </c>
      <c r="CD23" s="97">
        <f t="shared" ref="CD23:CO23" si="16">CD16-CD20-CD21</f>
        <v>3102001.624</v>
      </c>
      <c r="CE23" s="97">
        <f t="shared" si="16"/>
        <v>2241134.778</v>
      </c>
      <c r="CF23" s="97">
        <f t="shared" si="16"/>
        <v>1750801.36</v>
      </c>
      <c r="CG23" s="97">
        <f t="shared" si="16"/>
        <v>1644343.63</v>
      </c>
      <c r="CH23" s="97">
        <f t="shared" si="16"/>
        <v>3102001.624</v>
      </c>
      <c r="CI23" s="97">
        <f t="shared" si="16"/>
        <v>5126086.246</v>
      </c>
      <c r="CJ23" s="97">
        <f t="shared" si="16"/>
        <v>5507780.408</v>
      </c>
      <c r="CK23" s="97">
        <f t="shared" si="16"/>
        <v>5507780.408</v>
      </c>
      <c r="CL23" s="97">
        <f t="shared" si="16"/>
        <v>4655181.797</v>
      </c>
      <c r="CM23" s="97">
        <f t="shared" si="16"/>
        <v>3034099.78</v>
      </c>
      <c r="CN23" s="97">
        <f t="shared" si="16"/>
        <v>2884546.939</v>
      </c>
      <c r="CO23" s="97">
        <f t="shared" si="16"/>
        <v>4408366.795</v>
      </c>
      <c r="CP23" s="97">
        <f>SUM(CD23:CO23)</f>
        <v>42964125.39</v>
      </c>
      <c r="CQ23" s="98"/>
      <c r="CR23" s="98"/>
      <c r="CS23" s="98"/>
      <c r="CT23" s="98"/>
      <c r="CU23" s="98"/>
    </row>
    <row r="24" ht="15.75" customHeight="1">
      <c r="A24" s="180"/>
      <c r="B24" s="181" t="s">
        <v>236</v>
      </c>
      <c r="C24" s="11"/>
      <c r="D24" s="182"/>
      <c r="E24" s="182"/>
      <c r="F24" s="182"/>
      <c r="G24" s="182"/>
      <c r="H24" s="182"/>
      <c r="I24" s="182"/>
      <c r="J24" s="182">
        <f t="shared" ref="J24:CP24" si="17">J23/J14</f>
        <v>0.2655567503</v>
      </c>
      <c r="K24" s="182">
        <f t="shared" si="17"/>
        <v>0.247616752</v>
      </c>
      <c r="L24" s="182">
        <f t="shared" si="17"/>
        <v>0.1922558955</v>
      </c>
      <c r="M24" s="182">
        <f t="shared" si="17"/>
        <v>0.04607531156</v>
      </c>
      <c r="N24" s="182">
        <f t="shared" si="17"/>
        <v>0.03764803483</v>
      </c>
      <c r="O24" s="182">
        <f t="shared" si="17"/>
        <v>0.1728570718</v>
      </c>
      <c r="P24" s="183">
        <f t="shared" si="17"/>
        <v>0.09307647045</v>
      </c>
      <c r="Q24" s="182">
        <f t="shared" si="17"/>
        <v>0.09919676151</v>
      </c>
      <c r="R24" s="182">
        <f t="shared" si="17"/>
        <v>0.02252247931</v>
      </c>
      <c r="S24" s="182">
        <f t="shared" si="17"/>
        <v>-0.07488292327</v>
      </c>
      <c r="T24" s="182">
        <f t="shared" si="17"/>
        <v>-0.08593227594</v>
      </c>
      <c r="U24" s="182">
        <f t="shared" si="17"/>
        <v>0.101359973</v>
      </c>
      <c r="V24" s="182">
        <f t="shared" si="17"/>
        <v>0.2518361332</v>
      </c>
      <c r="W24" s="182">
        <f t="shared" si="17"/>
        <v>0.304129844</v>
      </c>
      <c r="X24" s="182">
        <f t="shared" si="17"/>
        <v>0.2892481993</v>
      </c>
      <c r="Y24" s="182">
        <f t="shared" si="17"/>
        <v>0.242802749</v>
      </c>
      <c r="Z24" s="182">
        <f t="shared" si="17"/>
        <v>0.1206440067</v>
      </c>
      <c r="AA24" s="182">
        <f t="shared" si="17"/>
        <v>0.1142735201</v>
      </c>
      <c r="AB24" s="182">
        <f t="shared" si="17"/>
        <v>0.2281070563</v>
      </c>
      <c r="AC24" s="183">
        <f t="shared" si="17"/>
        <v>0.1654724368</v>
      </c>
      <c r="AD24" s="182">
        <f t="shared" si="17"/>
        <v>0.167053339</v>
      </c>
      <c r="AE24" s="182">
        <f t="shared" si="17"/>
        <v>0.1044122796</v>
      </c>
      <c r="AF24" s="182">
        <f t="shared" si="17"/>
        <v>0.02568978385</v>
      </c>
      <c r="AG24" s="182">
        <f t="shared" si="17"/>
        <v>0.01718394527</v>
      </c>
      <c r="AH24" s="182">
        <f t="shared" si="17"/>
        <v>0.1707595837</v>
      </c>
      <c r="AI24" s="182">
        <f t="shared" si="17"/>
        <v>0.2978668991</v>
      </c>
      <c r="AJ24" s="182">
        <f t="shared" si="17"/>
        <v>0.3392583145</v>
      </c>
      <c r="AK24" s="182">
        <f t="shared" si="17"/>
        <v>0.3266514029</v>
      </c>
      <c r="AL24" s="182">
        <f t="shared" si="17"/>
        <v>0.2871665748</v>
      </c>
      <c r="AM24" s="182">
        <f t="shared" si="17"/>
        <v>0.1843405928</v>
      </c>
      <c r="AN24" s="182">
        <f t="shared" si="17"/>
        <v>0.179834615</v>
      </c>
      <c r="AO24" s="182">
        <f t="shared" si="17"/>
        <v>0.275471205</v>
      </c>
      <c r="AP24" s="183">
        <f t="shared" si="17"/>
        <v>0.2222065073</v>
      </c>
      <c r="AQ24" s="182">
        <f t="shared" si="17"/>
        <v>0.2221736345</v>
      </c>
      <c r="AR24" s="182">
        <f t="shared" si="17"/>
        <v>0.1690089601</v>
      </c>
      <c r="AS24" s="182">
        <f t="shared" si="17"/>
        <v>0.1030378885</v>
      </c>
      <c r="AT24" s="182">
        <f t="shared" si="17"/>
        <v>0.09580309369</v>
      </c>
      <c r="AU24" s="182">
        <f t="shared" si="17"/>
        <v>0.2221736345</v>
      </c>
      <c r="AV24" s="182">
        <f t="shared" si="17"/>
        <v>0.3289654521</v>
      </c>
      <c r="AW24" s="182">
        <f t="shared" si="17"/>
        <v>0.3626474645</v>
      </c>
      <c r="AX24" s="182">
        <f t="shared" si="17"/>
        <v>0.3484728739</v>
      </c>
      <c r="AY24" s="182">
        <f t="shared" si="17"/>
        <v>0.310343756</v>
      </c>
      <c r="AZ24" s="182">
        <f t="shared" si="17"/>
        <v>0.2169149549</v>
      </c>
      <c r="BA24" s="182">
        <f t="shared" si="17"/>
        <v>0.2110277196</v>
      </c>
      <c r="BB24" s="182">
        <f t="shared" si="17"/>
        <v>0.2951835903</v>
      </c>
      <c r="BC24" s="183">
        <f t="shared" si="17"/>
        <v>0.2597435926</v>
      </c>
      <c r="BD24" s="182">
        <f t="shared" si="17"/>
        <v>0.2467855935</v>
      </c>
      <c r="BE24" s="182">
        <f t="shared" si="17"/>
        <v>0.1979916984</v>
      </c>
      <c r="BF24" s="182">
        <f t="shared" si="17"/>
        <v>0.1405788785</v>
      </c>
      <c r="BG24" s="182">
        <f t="shared" si="17"/>
        <v>0.1337819134</v>
      </c>
      <c r="BH24" s="182">
        <f t="shared" si="17"/>
        <v>0.2467855935</v>
      </c>
      <c r="BI24" s="182">
        <f t="shared" si="17"/>
        <v>0.3441534705</v>
      </c>
      <c r="BJ24" s="182">
        <f t="shared" si="17"/>
        <v>0.3707452648</v>
      </c>
      <c r="BK24" s="182">
        <f t="shared" si="17"/>
        <v>0.3626952309</v>
      </c>
      <c r="BL24" s="182">
        <f t="shared" si="17"/>
        <v>0.3273251205</v>
      </c>
      <c r="BM24" s="182">
        <f t="shared" si="17"/>
        <v>0.2425454701</v>
      </c>
      <c r="BN24" s="182">
        <f t="shared" si="17"/>
        <v>0.2369540955</v>
      </c>
      <c r="BO24" s="182">
        <f t="shared" si="17"/>
        <v>0.3136096579</v>
      </c>
      <c r="BP24" s="183">
        <f t="shared" si="17"/>
        <v>0.2801446369</v>
      </c>
      <c r="BQ24" s="182">
        <f t="shared" si="17"/>
        <v>0.2695235414</v>
      </c>
      <c r="BR24" s="182">
        <f t="shared" si="17"/>
        <v>0.2245731944</v>
      </c>
      <c r="BS24" s="182">
        <f t="shared" si="17"/>
        <v>0.1743903427</v>
      </c>
      <c r="BT24" s="182">
        <f t="shared" si="17"/>
        <v>0.1679867342</v>
      </c>
      <c r="BU24" s="182">
        <f t="shared" si="17"/>
        <v>0.2695235414</v>
      </c>
      <c r="BV24" s="182">
        <f t="shared" si="17"/>
        <v>0.3585357323</v>
      </c>
      <c r="BW24" s="182">
        <f t="shared" si="17"/>
        <v>0.3761911706</v>
      </c>
      <c r="BX24" s="182">
        <f t="shared" si="17"/>
        <v>0.3761911706</v>
      </c>
      <c r="BY24" s="182">
        <f t="shared" si="17"/>
        <v>0.3433159311</v>
      </c>
      <c r="BZ24" s="182">
        <f t="shared" si="17"/>
        <v>0.2661584666</v>
      </c>
      <c r="CA24" s="182">
        <f t="shared" si="17"/>
        <v>0.2608388862</v>
      </c>
      <c r="CB24" s="182">
        <f t="shared" si="17"/>
        <v>0.3308835866</v>
      </c>
      <c r="CC24" s="183">
        <f t="shared" si="17"/>
        <v>0.2988606218</v>
      </c>
      <c r="CD24" s="182">
        <f t="shared" si="17"/>
        <v>0.2906101786</v>
      </c>
      <c r="CE24" s="182">
        <f t="shared" si="17"/>
        <v>0.2490598152</v>
      </c>
      <c r="CF24" s="182">
        <f t="shared" si="17"/>
        <v>0.2050291867</v>
      </c>
      <c r="CG24" s="182">
        <f t="shared" si="17"/>
        <v>0.1989811025</v>
      </c>
      <c r="CH24" s="182">
        <f t="shared" si="17"/>
        <v>0.2906101786</v>
      </c>
      <c r="CI24" s="182">
        <f t="shared" si="17"/>
        <v>0.3721828969</v>
      </c>
      <c r="CJ24" s="182">
        <f t="shared" si="17"/>
        <v>0.3816476641</v>
      </c>
      <c r="CK24" s="182">
        <f t="shared" si="17"/>
        <v>0.3816476641</v>
      </c>
      <c r="CL24" s="182">
        <f t="shared" si="17"/>
        <v>0.3584100082</v>
      </c>
      <c r="CM24" s="182">
        <f t="shared" si="17"/>
        <v>0.2880003335</v>
      </c>
      <c r="CN24" s="182">
        <f t="shared" si="17"/>
        <v>0.2829314213</v>
      </c>
      <c r="CO24" s="182">
        <f t="shared" si="17"/>
        <v>0.347121123</v>
      </c>
      <c r="CP24" s="183">
        <f t="shared" si="17"/>
        <v>0.3154386844</v>
      </c>
      <c r="CQ24" s="184"/>
      <c r="CR24" s="184"/>
      <c r="CS24" s="184"/>
      <c r="CT24" s="184"/>
      <c r="CU24" s="184"/>
    </row>
    <row r="25" ht="15.75" customHeight="1">
      <c r="A25" s="188"/>
      <c r="B25" s="70"/>
      <c r="C25" s="86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</row>
    <row r="26" ht="15.75" customHeight="1">
      <c r="A26" s="189"/>
      <c r="B26" s="190" t="s">
        <v>237</v>
      </c>
      <c r="C26" s="191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98"/>
      <c r="CR26" s="98"/>
      <c r="CS26" s="98"/>
      <c r="CT26" s="98"/>
      <c r="CU26" s="98"/>
    </row>
    <row r="27" ht="15.75" customHeight="1">
      <c r="A27" s="188"/>
      <c r="B27" s="70"/>
      <c r="C27" s="84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</row>
    <row r="28" ht="15.75" customHeight="1">
      <c r="A28" s="188"/>
      <c r="B28" s="164" t="s">
        <v>238</v>
      </c>
      <c r="C28" s="85"/>
      <c r="D28" s="193">
        <v>0.0</v>
      </c>
      <c r="E28" s="97">
        <f t="shared" ref="E28:O28" si="18">D51</f>
        <v>114730890.8</v>
      </c>
      <c r="F28" s="97">
        <f t="shared" si="18"/>
        <v>58707362.67</v>
      </c>
      <c r="G28" s="97">
        <f t="shared" si="18"/>
        <v>53521984.5</v>
      </c>
      <c r="H28" s="97">
        <f t="shared" si="18"/>
        <v>35299106.33</v>
      </c>
      <c r="I28" s="97">
        <f t="shared" si="18"/>
        <v>4210128.167</v>
      </c>
      <c r="J28" s="97">
        <f t="shared" si="18"/>
        <v>-0.000000002793967724</v>
      </c>
      <c r="K28" s="97">
        <f t="shared" si="18"/>
        <v>1045664.584</v>
      </c>
      <c r="L28" s="97">
        <f t="shared" si="18"/>
        <v>1143396.659</v>
      </c>
      <c r="M28" s="97">
        <f t="shared" si="18"/>
        <v>1694453.193</v>
      </c>
      <c r="N28" s="97">
        <f t="shared" si="18"/>
        <v>1904590.215</v>
      </c>
      <c r="O28" s="97">
        <f t="shared" si="18"/>
        <v>2024327.359</v>
      </c>
      <c r="P28" s="97"/>
      <c r="Q28" s="97">
        <f>O51</f>
        <v>2278261.908</v>
      </c>
      <c r="R28" s="97">
        <f t="shared" ref="R28:AB28" si="19">Q51</f>
        <v>2436331.439</v>
      </c>
      <c r="S28" s="97">
        <f t="shared" si="19"/>
        <v>2575268.829</v>
      </c>
      <c r="T28" s="97">
        <f t="shared" si="19"/>
        <v>2589540.833</v>
      </c>
      <c r="U28" s="97">
        <f t="shared" si="19"/>
        <v>2543618.284</v>
      </c>
      <c r="V28" s="97">
        <f t="shared" si="19"/>
        <v>2701687.815</v>
      </c>
      <c r="W28" s="97">
        <f t="shared" si="19"/>
        <v>2818404.043</v>
      </c>
      <c r="X28" s="97">
        <f t="shared" si="19"/>
        <v>2999912.047</v>
      </c>
      <c r="Y28" s="97">
        <f t="shared" si="19"/>
        <v>3119128.192</v>
      </c>
      <c r="Z28" s="97">
        <f t="shared" si="19"/>
        <v>3246662.502</v>
      </c>
      <c r="AA28" s="97">
        <f t="shared" si="19"/>
        <v>3392127.493</v>
      </c>
      <c r="AB28" s="97">
        <f t="shared" si="19"/>
        <v>3532757.833</v>
      </c>
      <c r="AC28" s="97"/>
      <c r="AD28" s="97">
        <f>AB51</f>
        <v>3665098.401</v>
      </c>
      <c r="AE28" s="97">
        <f t="shared" ref="AE28:AO28" si="20">AD51</f>
        <v>3772855.25</v>
      </c>
      <c r="AF28" s="97">
        <f t="shared" si="20"/>
        <v>3903816.289</v>
      </c>
      <c r="AG28" s="97">
        <f t="shared" si="20"/>
        <v>4024697.561</v>
      </c>
      <c r="AH28" s="97">
        <f t="shared" si="20"/>
        <v>4121875.916</v>
      </c>
      <c r="AI28" s="97">
        <f t="shared" si="20"/>
        <v>4229632.765</v>
      </c>
      <c r="AJ28" s="97">
        <f t="shared" si="20"/>
        <v>4450619.061</v>
      </c>
      <c r="AK28" s="97">
        <f t="shared" si="20"/>
        <v>4650874.427</v>
      </c>
      <c r="AL28" s="97">
        <f t="shared" si="20"/>
        <v>5181474.796</v>
      </c>
      <c r="AM28" s="97">
        <f t="shared" si="20"/>
        <v>5592479.702</v>
      </c>
      <c r="AN28" s="97">
        <f t="shared" si="20"/>
        <v>5705150.089</v>
      </c>
      <c r="AO28" s="97">
        <f t="shared" si="20"/>
        <v>5800748.555</v>
      </c>
      <c r="AP28" s="97"/>
      <c r="AQ28" s="97">
        <f>AO51</f>
        <v>6561078.933</v>
      </c>
      <c r="AR28" s="97">
        <f t="shared" ref="AR28:BB28" si="21">AQ51</f>
        <v>8743404.317</v>
      </c>
      <c r="AS28" s="97">
        <f t="shared" si="21"/>
        <v>10104858.94</v>
      </c>
      <c r="AT28" s="97">
        <f t="shared" si="21"/>
        <v>10878219.33</v>
      </c>
      <c r="AU28" s="97">
        <f t="shared" si="21"/>
        <v>11566114.58</v>
      </c>
      <c r="AV28" s="97">
        <f t="shared" si="21"/>
        <v>13748439.96</v>
      </c>
      <c r="AW28" s="97">
        <f t="shared" si="21"/>
        <v>18067148.09</v>
      </c>
      <c r="AX28" s="97">
        <f t="shared" si="21"/>
        <v>23499360.29</v>
      </c>
      <c r="AY28" s="97">
        <f t="shared" si="21"/>
        <v>28454333.45</v>
      </c>
      <c r="AZ28" s="97">
        <f t="shared" si="21"/>
        <v>32260951.01</v>
      </c>
      <c r="BA28" s="97">
        <f t="shared" si="21"/>
        <v>34352490</v>
      </c>
      <c r="BB28" s="97">
        <f t="shared" si="21"/>
        <v>36314343.57</v>
      </c>
      <c r="BC28" s="97"/>
      <c r="BD28" s="97">
        <f>BB51</f>
        <v>39837599.65</v>
      </c>
      <c r="BE28" s="97">
        <f t="shared" ref="BE28:BO28" si="22">BD51</f>
        <v>42406377.68</v>
      </c>
      <c r="BF28" s="97">
        <f t="shared" si="22"/>
        <v>44108860.4</v>
      </c>
      <c r="BG28" s="97">
        <f t="shared" si="22"/>
        <v>45245921.33</v>
      </c>
      <c r="BH28" s="97">
        <f t="shared" si="22"/>
        <v>46285392.91</v>
      </c>
      <c r="BI28" s="97">
        <f t="shared" si="22"/>
        <v>48854170.94</v>
      </c>
      <c r="BJ28" s="97">
        <f t="shared" si="22"/>
        <v>53583170.48</v>
      </c>
      <c r="BK28" s="97">
        <f t="shared" si="22"/>
        <v>59267061.54</v>
      </c>
      <c r="BL28" s="97">
        <f t="shared" si="22"/>
        <v>64659922.25</v>
      </c>
      <c r="BM28" s="97">
        <f t="shared" si="22"/>
        <v>68874790.87</v>
      </c>
      <c r="BN28" s="97">
        <f t="shared" si="22"/>
        <v>71357348.09</v>
      </c>
      <c r="BO28" s="97">
        <f t="shared" si="22"/>
        <v>73697214.46</v>
      </c>
      <c r="BP28" s="97"/>
      <c r="BQ28" s="97">
        <f>BO51</f>
        <v>77634923.43</v>
      </c>
      <c r="BR28" s="97">
        <f t="shared" ref="BR28:CB28" si="23">BQ51</f>
        <v>80602531.23</v>
      </c>
      <c r="BS28" s="97">
        <f t="shared" si="23"/>
        <v>82657015.9</v>
      </c>
      <c r="BT28" s="97">
        <f t="shared" si="23"/>
        <v>84169471.96</v>
      </c>
      <c r="BU28" s="97">
        <f t="shared" si="23"/>
        <v>85571837.2</v>
      </c>
      <c r="BV28" s="97">
        <f t="shared" si="23"/>
        <v>88539445</v>
      </c>
      <c r="BW28" s="97">
        <f t="shared" si="23"/>
        <v>93691814.75</v>
      </c>
      <c r="BX28" s="97">
        <f t="shared" si="23"/>
        <v>99536623.8</v>
      </c>
      <c r="BY28" s="97">
        <f t="shared" si="23"/>
        <v>105381432.9</v>
      </c>
      <c r="BZ28" s="97">
        <f t="shared" si="23"/>
        <v>110017706.2</v>
      </c>
      <c r="CA28" s="97">
        <f t="shared" si="23"/>
        <v>112903936.4</v>
      </c>
      <c r="CB28" s="97">
        <f t="shared" si="23"/>
        <v>115634062</v>
      </c>
      <c r="CC28" s="98"/>
      <c r="CD28" s="97">
        <f>CB51</f>
        <v>119999581.6</v>
      </c>
      <c r="CE28" s="97">
        <f t="shared" ref="CE28:CO28" si="24">CD51</f>
        <v>123378908.3</v>
      </c>
      <c r="CF28" s="97">
        <f t="shared" si="24"/>
        <v>125796825</v>
      </c>
      <c r="CG28" s="97">
        <f t="shared" si="24"/>
        <v>127696862.2</v>
      </c>
      <c r="CH28" s="97">
        <f t="shared" si="24"/>
        <v>129473914</v>
      </c>
      <c r="CI28" s="97">
        <f t="shared" si="24"/>
        <v>132853240.6</v>
      </c>
      <c r="CJ28" s="97">
        <f t="shared" si="24"/>
        <v>138442587.8</v>
      </c>
      <c r="CK28" s="97">
        <f t="shared" si="24"/>
        <v>144453142.4</v>
      </c>
      <c r="CL28" s="97">
        <f t="shared" si="24"/>
        <v>150463697</v>
      </c>
      <c r="CM28" s="97">
        <f t="shared" si="24"/>
        <v>155535063.4</v>
      </c>
      <c r="CN28" s="97">
        <f t="shared" si="24"/>
        <v>158838145.7</v>
      </c>
      <c r="CO28" s="97">
        <f t="shared" si="24"/>
        <v>161971284.7</v>
      </c>
      <c r="CP28" s="97"/>
      <c r="CQ28" s="98"/>
      <c r="CR28" s="98"/>
      <c r="CS28" s="98"/>
      <c r="CT28" s="98"/>
      <c r="CU28" s="98"/>
    </row>
    <row r="29" ht="15.75" customHeight="1">
      <c r="A29" s="188"/>
      <c r="B29" s="164" t="s">
        <v>239</v>
      </c>
      <c r="C29" s="86"/>
      <c r="D29" s="97">
        <f t="shared" ref="D29:O29" si="25">D14-D19-D15</f>
        <v>-106174</v>
      </c>
      <c r="E29" s="97">
        <f t="shared" si="25"/>
        <v>-106174</v>
      </c>
      <c r="F29" s="97">
        <f t="shared" si="25"/>
        <v>-106174</v>
      </c>
      <c r="G29" s="97">
        <f t="shared" si="25"/>
        <v>-106174</v>
      </c>
      <c r="H29" s="97">
        <f t="shared" si="25"/>
        <v>-380924</v>
      </c>
      <c r="I29" s="97">
        <f t="shared" si="25"/>
        <v>-380924</v>
      </c>
      <c r="J29" s="97">
        <f t="shared" si="25"/>
        <v>4045664.584</v>
      </c>
      <c r="K29" s="97">
        <f t="shared" si="25"/>
        <v>3597732.075</v>
      </c>
      <c r="L29" s="97">
        <f t="shared" si="25"/>
        <v>2551056.534</v>
      </c>
      <c r="M29" s="97">
        <f t="shared" si="25"/>
        <v>910137.0221</v>
      </c>
      <c r="N29" s="97">
        <f t="shared" si="25"/>
        <v>819737.1448</v>
      </c>
      <c r="O29" s="97">
        <f t="shared" si="25"/>
        <v>2253934.549</v>
      </c>
      <c r="P29" s="97">
        <f>SUM(D29:O29)</f>
        <v>12991717.91</v>
      </c>
      <c r="Q29" s="97">
        <f t="shared" ref="Q29:AB29" si="26">Q14-Q19-Q15</f>
        <v>1358069.531</v>
      </c>
      <c r="R29" s="97">
        <f t="shared" si="26"/>
        <v>638937.3901</v>
      </c>
      <c r="S29" s="97">
        <f t="shared" si="26"/>
        <v>14272.00442</v>
      </c>
      <c r="T29" s="97">
        <f t="shared" si="26"/>
        <v>-45922.54975</v>
      </c>
      <c r="U29" s="97">
        <f t="shared" si="26"/>
        <v>1358069.531</v>
      </c>
      <c r="V29" s="97">
        <f t="shared" si="26"/>
        <v>3416716.228</v>
      </c>
      <c r="W29" s="97">
        <f t="shared" si="26"/>
        <v>4581508.004</v>
      </c>
      <c r="X29" s="97">
        <f t="shared" si="26"/>
        <v>4119216.145</v>
      </c>
      <c r="Y29" s="97">
        <f t="shared" si="26"/>
        <v>3027534.311</v>
      </c>
      <c r="Z29" s="97">
        <f t="shared" si="26"/>
        <v>1345464.99</v>
      </c>
      <c r="AA29" s="97">
        <f t="shared" si="26"/>
        <v>1240630.34</v>
      </c>
      <c r="AB29" s="97">
        <f t="shared" si="26"/>
        <v>2732340.568</v>
      </c>
      <c r="AC29" s="97">
        <f>SUM(Q29:AB29)</f>
        <v>23786836.49</v>
      </c>
      <c r="AD29" s="97">
        <f t="shared" ref="AD29:AO29" si="27">AD14-AD19-AD15</f>
        <v>1807756.85</v>
      </c>
      <c r="AE29" s="97">
        <f t="shared" si="27"/>
        <v>1030961.039</v>
      </c>
      <c r="AF29" s="97">
        <f t="shared" si="27"/>
        <v>420881.2723</v>
      </c>
      <c r="AG29" s="97">
        <f t="shared" si="27"/>
        <v>347178.3546</v>
      </c>
      <c r="AH29" s="97">
        <f t="shared" si="27"/>
        <v>1807756.85</v>
      </c>
      <c r="AI29" s="97">
        <f t="shared" si="27"/>
        <v>3920986.296</v>
      </c>
      <c r="AJ29" s="97">
        <f t="shared" si="27"/>
        <v>5000255.366</v>
      </c>
      <c r="AK29" s="97">
        <f t="shared" si="27"/>
        <v>4530600.369</v>
      </c>
      <c r="AL29" s="97">
        <f t="shared" si="27"/>
        <v>3411004.906</v>
      </c>
      <c r="AM29" s="97">
        <f t="shared" si="27"/>
        <v>1712670.387</v>
      </c>
      <c r="AN29" s="97">
        <f t="shared" si="27"/>
        <v>1595598.466</v>
      </c>
      <c r="AO29" s="97">
        <f t="shared" si="27"/>
        <v>3121635.378</v>
      </c>
      <c r="AP29" s="97">
        <f>SUM(AD29:AO29)</f>
        <v>28707285.53</v>
      </c>
      <c r="AQ29" s="97">
        <f t="shared" ref="AQ29:BB29" si="28">AQ14-AQ19-AQ15</f>
        <v>2182325.384</v>
      </c>
      <c r="AR29" s="97">
        <f t="shared" si="28"/>
        <v>1361454.623</v>
      </c>
      <c r="AS29" s="97">
        <f t="shared" si="28"/>
        <v>773360.3935</v>
      </c>
      <c r="AT29" s="97">
        <f t="shared" si="28"/>
        <v>687895.2462</v>
      </c>
      <c r="AU29" s="97">
        <f t="shared" si="28"/>
        <v>2182325.384</v>
      </c>
      <c r="AV29" s="97">
        <f t="shared" si="28"/>
        <v>4318708.125</v>
      </c>
      <c r="AW29" s="97">
        <f t="shared" si="28"/>
        <v>5432212.197</v>
      </c>
      <c r="AX29" s="97">
        <f t="shared" si="28"/>
        <v>4954973.168</v>
      </c>
      <c r="AY29" s="97">
        <f t="shared" si="28"/>
        <v>3806617.553</v>
      </c>
      <c r="AZ29" s="97">
        <f t="shared" si="28"/>
        <v>2091538.995</v>
      </c>
      <c r="BA29" s="97">
        <f t="shared" si="28"/>
        <v>1961853.57</v>
      </c>
      <c r="BB29" s="97">
        <f t="shared" si="28"/>
        <v>3523256.081</v>
      </c>
      <c r="BC29" s="97">
        <f>SUM(AQ29:BB29)</f>
        <v>33276520.72</v>
      </c>
      <c r="BD29" s="97">
        <f t="shared" ref="BD29:BO29" si="29">BD14-BD19-BD15</f>
        <v>2568778.023</v>
      </c>
      <c r="BE29" s="97">
        <f t="shared" si="29"/>
        <v>1702482.72</v>
      </c>
      <c r="BF29" s="97">
        <f t="shared" si="29"/>
        <v>1137060.937</v>
      </c>
      <c r="BG29" s="97">
        <f t="shared" si="29"/>
        <v>1039471.578</v>
      </c>
      <c r="BH29" s="97">
        <f t="shared" si="29"/>
        <v>2568778.023</v>
      </c>
      <c r="BI29" s="97">
        <f t="shared" si="29"/>
        <v>4728999.544</v>
      </c>
      <c r="BJ29" s="97">
        <f t="shared" si="29"/>
        <v>5683891.061</v>
      </c>
      <c r="BK29" s="97">
        <f t="shared" si="29"/>
        <v>5392860.712</v>
      </c>
      <c r="BL29" s="97">
        <f t="shared" si="29"/>
        <v>4214868.622</v>
      </c>
      <c r="BM29" s="97">
        <f t="shared" si="29"/>
        <v>2482557.221</v>
      </c>
      <c r="BN29" s="97">
        <f t="shared" si="29"/>
        <v>2339866.37</v>
      </c>
      <c r="BO29" s="97">
        <f t="shared" si="29"/>
        <v>3937708.966</v>
      </c>
      <c r="BP29" s="97">
        <f>SUM(BD29:BO29)</f>
        <v>37797323.78</v>
      </c>
      <c r="BQ29" s="97">
        <f t="shared" ref="BQ29:CB29" si="30">BQ14-BQ19-BQ15</f>
        <v>2967607.803</v>
      </c>
      <c r="BR29" s="97">
        <f t="shared" si="30"/>
        <v>2054484.667</v>
      </c>
      <c r="BS29" s="97">
        <f t="shared" si="30"/>
        <v>1512456.057</v>
      </c>
      <c r="BT29" s="97">
        <f t="shared" si="30"/>
        <v>1402365.243</v>
      </c>
      <c r="BU29" s="97">
        <f t="shared" si="30"/>
        <v>2967607.803</v>
      </c>
      <c r="BV29" s="97">
        <f t="shared" si="30"/>
        <v>5152369.748</v>
      </c>
      <c r="BW29" s="97">
        <f t="shared" si="30"/>
        <v>5844809.051</v>
      </c>
      <c r="BX29" s="97">
        <f t="shared" si="30"/>
        <v>5844809.051</v>
      </c>
      <c r="BY29" s="97">
        <f t="shared" si="30"/>
        <v>4636273.338</v>
      </c>
      <c r="BZ29" s="97">
        <f t="shared" si="30"/>
        <v>2886230.163</v>
      </c>
      <c r="CA29" s="97">
        <f t="shared" si="30"/>
        <v>2730125.668</v>
      </c>
      <c r="CB29" s="97">
        <f t="shared" si="30"/>
        <v>4365519.607</v>
      </c>
      <c r="CC29" s="97">
        <f>SUM(BQ29:CB29)</f>
        <v>42364658.2</v>
      </c>
      <c r="CD29" s="97">
        <f t="shared" ref="CD29:CO29" si="31">CD14-CD19-CD15</f>
        <v>3379326.644</v>
      </c>
      <c r="CE29" s="97">
        <f t="shared" si="31"/>
        <v>2417916.679</v>
      </c>
      <c r="CF29" s="97">
        <f t="shared" si="31"/>
        <v>1900037.201</v>
      </c>
      <c r="CG29" s="97">
        <f t="shared" si="31"/>
        <v>1777051.834</v>
      </c>
      <c r="CH29" s="97">
        <f t="shared" si="31"/>
        <v>3379326.644</v>
      </c>
      <c r="CI29" s="97">
        <f t="shared" si="31"/>
        <v>5589347.173</v>
      </c>
      <c r="CJ29" s="97">
        <f t="shared" si="31"/>
        <v>6010554.581</v>
      </c>
      <c r="CK29" s="97">
        <f t="shared" si="31"/>
        <v>6010554.581</v>
      </c>
      <c r="CL29" s="97">
        <f t="shared" si="31"/>
        <v>5071366.465</v>
      </c>
      <c r="CM29" s="97">
        <f t="shared" si="31"/>
        <v>3303082.289</v>
      </c>
      <c r="CN29" s="97">
        <f t="shared" si="31"/>
        <v>3133139.016</v>
      </c>
      <c r="CO29" s="97">
        <f t="shared" si="31"/>
        <v>4807233.562</v>
      </c>
      <c r="CP29" s="97">
        <f t="shared" ref="CP29:CP30" si="39">SUM(CD29:CO29)</f>
        <v>46778936.67</v>
      </c>
      <c r="CQ29" s="98"/>
      <c r="CR29" s="98"/>
      <c r="CS29" s="98"/>
      <c r="CT29" s="98"/>
      <c r="CU29" s="98"/>
    </row>
    <row r="30" ht="15.75" customHeight="1">
      <c r="A30" s="194"/>
      <c r="B30" s="195" t="s">
        <v>240</v>
      </c>
      <c r="C30" s="196"/>
      <c r="D30" s="197">
        <f>D29</f>
        <v>-106174</v>
      </c>
      <c r="E30" s="197">
        <f t="shared" ref="E30:O30" si="32">D30+E29</f>
        <v>-212348</v>
      </c>
      <c r="F30" s="197">
        <f t="shared" si="32"/>
        <v>-318522</v>
      </c>
      <c r="G30" s="197">
        <f t="shared" si="32"/>
        <v>-424696</v>
      </c>
      <c r="H30" s="197">
        <f t="shared" si="32"/>
        <v>-805620</v>
      </c>
      <c r="I30" s="197">
        <f t="shared" si="32"/>
        <v>-1186544</v>
      </c>
      <c r="J30" s="197">
        <f t="shared" si="32"/>
        <v>2859120.584</v>
      </c>
      <c r="K30" s="197">
        <f t="shared" si="32"/>
        <v>6456852.659</v>
      </c>
      <c r="L30" s="197">
        <f t="shared" si="32"/>
        <v>9007909.193</v>
      </c>
      <c r="M30" s="197">
        <f t="shared" si="32"/>
        <v>9918046.215</v>
      </c>
      <c r="N30" s="197">
        <f t="shared" si="32"/>
        <v>10737783.36</v>
      </c>
      <c r="O30" s="197">
        <f t="shared" si="32"/>
        <v>12991717.91</v>
      </c>
      <c r="P30" s="198"/>
      <c r="Q30" s="197">
        <f>O30+Q29</f>
        <v>14349787.44</v>
      </c>
      <c r="R30" s="197">
        <f t="shared" ref="R30:AB30" si="33">Q30+R29</f>
        <v>14988724.83</v>
      </c>
      <c r="S30" s="197">
        <f t="shared" si="33"/>
        <v>15002996.83</v>
      </c>
      <c r="T30" s="197">
        <f t="shared" si="33"/>
        <v>14957074.28</v>
      </c>
      <c r="U30" s="197">
        <f t="shared" si="33"/>
        <v>16315143.81</v>
      </c>
      <c r="V30" s="197">
        <f t="shared" si="33"/>
        <v>19731860.04</v>
      </c>
      <c r="W30" s="197">
        <f t="shared" si="33"/>
        <v>24313368.05</v>
      </c>
      <c r="X30" s="197">
        <f t="shared" si="33"/>
        <v>28432584.19</v>
      </c>
      <c r="Y30" s="197">
        <f t="shared" si="33"/>
        <v>31460118.5</v>
      </c>
      <c r="Z30" s="197">
        <f t="shared" si="33"/>
        <v>32805583.49</v>
      </c>
      <c r="AA30" s="197">
        <f t="shared" si="33"/>
        <v>34046213.83</v>
      </c>
      <c r="AB30" s="197">
        <f t="shared" si="33"/>
        <v>36778554.4</v>
      </c>
      <c r="AC30" s="198"/>
      <c r="AD30" s="197">
        <f>AB30+AD29</f>
        <v>38586311.25</v>
      </c>
      <c r="AE30" s="197">
        <f t="shared" ref="AE30:AO30" si="34">AD30+AE29</f>
        <v>39617272.29</v>
      </c>
      <c r="AF30" s="197">
        <f t="shared" si="34"/>
        <v>40038153.56</v>
      </c>
      <c r="AG30" s="197">
        <f t="shared" si="34"/>
        <v>40385331.92</v>
      </c>
      <c r="AH30" s="197">
        <f t="shared" si="34"/>
        <v>42193088.77</v>
      </c>
      <c r="AI30" s="197">
        <f t="shared" si="34"/>
        <v>46114075.06</v>
      </c>
      <c r="AJ30" s="197">
        <f t="shared" si="34"/>
        <v>51114330.43</v>
      </c>
      <c r="AK30" s="197">
        <f t="shared" si="34"/>
        <v>55644930.8</v>
      </c>
      <c r="AL30" s="197">
        <f t="shared" si="34"/>
        <v>59055935.7</v>
      </c>
      <c r="AM30" s="197">
        <f t="shared" si="34"/>
        <v>60768606.09</v>
      </c>
      <c r="AN30" s="197">
        <f t="shared" si="34"/>
        <v>62364204.56</v>
      </c>
      <c r="AO30" s="197">
        <f t="shared" si="34"/>
        <v>65485839.93</v>
      </c>
      <c r="AP30" s="198"/>
      <c r="AQ30" s="197">
        <f>AO30+AQ29</f>
        <v>67668165.32</v>
      </c>
      <c r="AR30" s="197">
        <f t="shared" ref="AR30:BB30" si="35">AQ30+AR29</f>
        <v>69029619.94</v>
      </c>
      <c r="AS30" s="197">
        <f t="shared" si="35"/>
        <v>69802980.33</v>
      </c>
      <c r="AT30" s="197">
        <f t="shared" si="35"/>
        <v>70490875.58</v>
      </c>
      <c r="AU30" s="197">
        <f t="shared" si="35"/>
        <v>72673200.96</v>
      </c>
      <c r="AV30" s="197">
        <f t="shared" si="35"/>
        <v>76991909.09</v>
      </c>
      <c r="AW30" s="197">
        <f t="shared" si="35"/>
        <v>82424121.29</v>
      </c>
      <c r="AX30" s="197">
        <f t="shared" si="35"/>
        <v>87379094.45</v>
      </c>
      <c r="AY30" s="197">
        <f t="shared" si="35"/>
        <v>91185712.01</v>
      </c>
      <c r="AZ30" s="197">
        <f t="shared" si="35"/>
        <v>93277251</v>
      </c>
      <c r="BA30" s="197">
        <f t="shared" si="35"/>
        <v>95239104.57</v>
      </c>
      <c r="BB30" s="197">
        <f t="shared" si="35"/>
        <v>98762360.65</v>
      </c>
      <c r="BC30" s="198"/>
      <c r="BD30" s="197">
        <f>BB30+BD29</f>
        <v>101331138.7</v>
      </c>
      <c r="BE30" s="197">
        <f t="shared" ref="BE30:BO30" si="36">BD30+BE29</f>
        <v>103033621.4</v>
      </c>
      <c r="BF30" s="197">
        <f t="shared" si="36"/>
        <v>104170682.3</v>
      </c>
      <c r="BG30" s="197">
        <f t="shared" si="36"/>
        <v>105210153.9</v>
      </c>
      <c r="BH30" s="197">
        <f t="shared" si="36"/>
        <v>107778931.9</v>
      </c>
      <c r="BI30" s="197">
        <f t="shared" si="36"/>
        <v>112507931.5</v>
      </c>
      <c r="BJ30" s="197">
        <f t="shared" si="36"/>
        <v>118191822.5</v>
      </c>
      <c r="BK30" s="197">
        <f t="shared" si="36"/>
        <v>123584683.3</v>
      </c>
      <c r="BL30" s="197">
        <f t="shared" si="36"/>
        <v>127799551.9</v>
      </c>
      <c r="BM30" s="197">
        <f t="shared" si="36"/>
        <v>130282109.1</v>
      </c>
      <c r="BN30" s="197">
        <f t="shared" si="36"/>
        <v>132621975.5</v>
      </c>
      <c r="BO30" s="197">
        <f t="shared" si="36"/>
        <v>136559684.4</v>
      </c>
      <c r="BP30" s="198"/>
      <c r="BQ30" s="197">
        <f>BO30+BQ29</f>
        <v>139527292.2</v>
      </c>
      <c r="BR30" s="197">
        <f t="shared" ref="BR30:CB30" si="37">BQ30+BR29</f>
        <v>141581776.9</v>
      </c>
      <c r="BS30" s="197">
        <f t="shared" si="37"/>
        <v>143094233</v>
      </c>
      <c r="BT30" s="197">
        <f t="shared" si="37"/>
        <v>144496598.2</v>
      </c>
      <c r="BU30" s="197">
        <f t="shared" si="37"/>
        <v>147464206</v>
      </c>
      <c r="BV30" s="197">
        <f t="shared" si="37"/>
        <v>152616575.8</v>
      </c>
      <c r="BW30" s="197">
        <f t="shared" si="37"/>
        <v>158461384.8</v>
      </c>
      <c r="BX30" s="197">
        <f t="shared" si="37"/>
        <v>164306193.9</v>
      </c>
      <c r="BY30" s="197">
        <f t="shared" si="37"/>
        <v>168942467.2</v>
      </c>
      <c r="BZ30" s="197">
        <f t="shared" si="37"/>
        <v>171828697.4</v>
      </c>
      <c r="CA30" s="197">
        <f t="shared" si="37"/>
        <v>174558823</v>
      </c>
      <c r="CB30" s="197">
        <f t="shared" si="37"/>
        <v>178924342.6</v>
      </c>
      <c r="CC30" s="198"/>
      <c r="CD30" s="197">
        <f>CB30+CD29</f>
        <v>182303669.3</v>
      </c>
      <c r="CE30" s="197">
        <f t="shared" ref="CE30:CO30" si="38">CD30+CE29</f>
        <v>184721586</v>
      </c>
      <c r="CF30" s="197">
        <f t="shared" si="38"/>
        <v>186621623.2</v>
      </c>
      <c r="CG30" s="197">
        <f t="shared" si="38"/>
        <v>188398675</v>
      </c>
      <c r="CH30" s="197">
        <f t="shared" si="38"/>
        <v>191778001.6</v>
      </c>
      <c r="CI30" s="197">
        <f t="shared" si="38"/>
        <v>197367348.8</v>
      </c>
      <c r="CJ30" s="197">
        <f t="shared" si="38"/>
        <v>203377903.4</v>
      </c>
      <c r="CK30" s="197">
        <f t="shared" si="38"/>
        <v>209388458</v>
      </c>
      <c r="CL30" s="197">
        <f t="shared" si="38"/>
        <v>214459824.4</v>
      </c>
      <c r="CM30" s="197">
        <f t="shared" si="38"/>
        <v>217762906.7</v>
      </c>
      <c r="CN30" s="197">
        <f t="shared" si="38"/>
        <v>220896045.7</v>
      </c>
      <c r="CO30" s="197">
        <f t="shared" si="38"/>
        <v>225703279.3</v>
      </c>
      <c r="CP30" s="198">
        <f t="shared" si="39"/>
        <v>2422779321</v>
      </c>
      <c r="CQ30" s="199"/>
      <c r="CR30" s="199"/>
      <c r="CS30" s="199"/>
      <c r="CT30" s="199"/>
      <c r="CU30" s="199"/>
    </row>
    <row r="31" ht="15.75" customHeight="1">
      <c r="A31" s="188"/>
      <c r="B31" s="70"/>
      <c r="C31" s="86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</row>
    <row r="32" ht="15.75" customHeight="1">
      <c r="A32" s="188"/>
      <c r="B32" s="164" t="s">
        <v>241</v>
      </c>
      <c r="C32" s="86"/>
      <c r="D32" s="97">
        <f t="shared" ref="D32:O32" si="40">D33-D34</f>
        <v>-2379204.167</v>
      </c>
      <c r="E32" s="97">
        <f t="shared" si="40"/>
        <v>-55917354.17</v>
      </c>
      <c r="F32" s="97">
        <f t="shared" si="40"/>
        <v>-5079204.167</v>
      </c>
      <c r="G32" s="97">
        <f t="shared" si="40"/>
        <v>-18116704.17</v>
      </c>
      <c r="H32" s="97">
        <f t="shared" si="40"/>
        <v>-30708054.17</v>
      </c>
      <c r="I32" s="97">
        <f t="shared" si="40"/>
        <v>-3829204.167</v>
      </c>
      <c r="J32" s="97">
        <f t="shared" si="40"/>
        <v>0</v>
      </c>
      <c r="K32" s="97">
        <f t="shared" si="40"/>
        <v>0</v>
      </c>
      <c r="L32" s="97">
        <f t="shared" si="40"/>
        <v>0</v>
      </c>
      <c r="M32" s="97">
        <f t="shared" si="40"/>
        <v>0</v>
      </c>
      <c r="N32" s="97">
        <f t="shared" si="40"/>
        <v>0</v>
      </c>
      <c r="O32" s="97">
        <f t="shared" si="40"/>
        <v>0</v>
      </c>
      <c r="P32" s="97">
        <f t="shared" ref="P32:P34" si="47">SUM(D32:O32)</f>
        <v>-116029725</v>
      </c>
      <c r="Q32" s="97">
        <f t="shared" ref="Q32:AB32" si="41">Q33-Q34</f>
        <v>0</v>
      </c>
      <c r="R32" s="97">
        <f t="shared" si="41"/>
        <v>0</v>
      </c>
      <c r="S32" s="97">
        <f t="shared" si="41"/>
        <v>0</v>
      </c>
      <c r="T32" s="97">
        <f t="shared" si="41"/>
        <v>0</v>
      </c>
      <c r="U32" s="97">
        <f t="shared" si="41"/>
        <v>0</v>
      </c>
      <c r="V32" s="97">
        <f t="shared" si="41"/>
        <v>0</v>
      </c>
      <c r="W32" s="97">
        <f t="shared" si="41"/>
        <v>0</v>
      </c>
      <c r="X32" s="97">
        <f t="shared" si="41"/>
        <v>0</v>
      </c>
      <c r="Y32" s="97">
        <f t="shared" si="41"/>
        <v>0</v>
      </c>
      <c r="Z32" s="97">
        <f t="shared" si="41"/>
        <v>0</v>
      </c>
      <c r="AA32" s="97">
        <f t="shared" si="41"/>
        <v>0</v>
      </c>
      <c r="AB32" s="97">
        <f t="shared" si="41"/>
        <v>0</v>
      </c>
      <c r="AC32" s="97">
        <f t="shared" ref="AC32:AC34" si="48">SUM(Q32:AB32)</f>
        <v>0</v>
      </c>
      <c r="AD32" s="97">
        <f t="shared" ref="AD32:AO32" si="42">AD33-AD34</f>
        <v>0</v>
      </c>
      <c r="AE32" s="97">
        <f t="shared" si="42"/>
        <v>0</v>
      </c>
      <c r="AF32" s="97">
        <f t="shared" si="42"/>
        <v>0</v>
      </c>
      <c r="AG32" s="97">
        <f t="shared" si="42"/>
        <v>0</v>
      </c>
      <c r="AH32" s="97">
        <f t="shared" si="42"/>
        <v>0</v>
      </c>
      <c r="AI32" s="97">
        <f t="shared" si="42"/>
        <v>0</v>
      </c>
      <c r="AJ32" s="97">
        <f t="shared" si="42"/>
        <v>0</v>
      </c>
      <c r="AK32" s="97">
        <f t="shared" si="42"/>
        <v>0</v>
      </c>
      <c r="AL32" s="97">
        <f t="shared" si="42"/>
        <v>0</v>
      </c>
      <c r="AM32" s="97">
        <f t="shared" si="42"/>
        <v>0</v>
      </c>
      <c r="AN32" s="97">
        <f t="shared" si="42"/>
        <v>0</v>
      </c>
      <c r="AO32" s="97">
        <f t="shared" si="42"/>
        <v>0</v>
      </c>
      <c r="AP32" s="200">
        <f t="shared" ref="AP32:AP34" si="49">SUM(AD32:AO32)</f>
        <v>0</v>
      </c>
      <c r="AQ32" s="97">
        <f t="shared" ref="AQ32:BB32" si="43">AQ33-AQ34</f>
        <v>0</v>
      </c>
      <c r="AR32" s="97">
        <f t="shared" si="43"/>
        <v>0</v>
      </c>
      <c r="AS32" s="97">
        <f t="shared" si="43"/>
        <v>0</v>
      </c>
      <c r="AT32" s="97">
        <f t="shared" si="43"/>
        <v>0</v>
      </c>
      <c r="AU32" s="97">
        <f t="shared" si="43"/>
        <v>0</v>
      </c>
      <c r="AV32" s="97">
        <f t="shared" si="43"/>
        <v>0</v>
      </c>
      <c r="AW32" s="97">
        <f t="shared" si="43"/>
        <v>0</v>
      </c>
      <c r="AX32" s="97">
        <f t="shared" si="43"/>
        <v>0</v>
      </c>
      <c r="AY32" s="97">
        <f t="shared" si="43"/>
        <v>0</v>
      </c>
      <c r="AZ32" s="97">
        <f t="shared" si="43"/>
        <v>0</v>
      </c>
      <c r="BA32" s="97">
        <f t="shared" si="43"/>
        <v>0</v>
      </c>
      <c r="BB32" s="97">
        <f t="shared" si="43"/>
        <v>0</v>
      </c>
      <c r="BC32" s="200">
        <f t="shared" ref="BC32:BC34" si="50">SUM(AQ32:BB32)</f>
        <v>0</v>
      </c>
      <c r="BD32" s="97">
        <f t="shared" ref="BD32:BO32" si="44">BD33-BD34</f>
        <v>0</v>
      </c>
      <c r="BE32" s="97">
        <f t="shared" si="44"/>
        <v>0</v>
      </c>
      <c r="BF32" s="97">
        <f t="shared" si="44"/>
        <v>0</v>
      </c>
      <c r="BG32" s="97">
        <f t="shared" si="44"/>
        <v>0</v>
      </c>
      <c r="BH32" s="97">
        <f t="shared" si="44"/>
        <v>0</v>
      </c>
      <c r="BI32" s="97">
        <f t="shared" si="44"/>
        <v>0</v>
      </c>
      <c r="BJ32" s="97">
        <f t="shared" si="44"/>
        <v>0</v>
      </c>
      <c r="BK32" s="97">
        <f t="shared" si="44"/>
        <v>0</v>
      </c>
      <c r="BL32" s="97">
        <f t="shared" si="44"/>
        <v>0</v>
      </c>
      <c r="BM32" s="97">
        <f t="shared" si="44"/>
        <v>0</v>
      </c>
      <c r="BN32" s="97">
        <f t="shared" si="44"/>
        <v>0</v>
      </c>
      <c r="BO32" s="97">
        <f t="shared" si="44"/>
        <v>0</v>
      </c>
      <c r="BP32" s="200">
        <f t="shared" ref="BP32:BP34" si="51">SUM(BD32:BO32)</f>
        <v>0</v>
      </c>
      <c r="BQ32" s="97">
        <f t="shared" ref="BQ32:CB32" si="45">BQ33-BQ34</f>
        <v>0</v>
      </c>
      <c r="BR32" s="97">
        <f t="shared" si="45"/>
        <v>0</v>
      </c>
      <c r="BS32" s="97">
        <f t="shared" si="45"/>
        <v>0</v>
      </c>
      <c r="BT32" s="97">
        <f t="shared" si="45"/>
        <v>0</v>
      </c>
      <c r="BU32" s="97">
        <f t="shared" si="45"/>
        <v>0</v>
      </c>
      <c r="BV32" s="97">
        <f t="shared" si="45"/>
        <v>0</v>
      </c>
      <c r="BW32" s="97">
        <f t="shared" si="45"/>
        <v>0</v>
      </c>
      <c r="BX32" s="97">
        <f t="shared" si="45"/>
        <v>0</v>
      </c>
      <c r="BY32" s="97">
        <f t="shared" si="45"/>
        <v>0</v>
      </c>
      <c r="BZ32" s="97">
        <f t="shared" si="45"/>
        <v>0</v>
      </c>
      <c r="CA32" s="97">
        <f t="shared" si="45"/>
        <v>0</v>
      </c>
      <c r="CB32" s="97">
        <f t="shared" si="45"/>
        <v>0</v>
      </c>
      <c r="CC32" s="200">
        <f t="shared" ref="CC32:CC34" si="52">SUM(BQ32:CB32)</f>
        <v>0</v>
      </c>
      <c r="CD32" s="97">
        <f t="shared" ref="CD32:CO32" si="46">CD33-CD34</f>
        <v>0</v>
      </c>
      <c r="CE32" s="97">
        <f t="shared" si="46"/>
        <v>0</v>
      </c>
      <c r="CF32" s="97">
        <f t="shared" si="46"/>
        <v>0</v>
      </c>
      <c r="CG32" s="97">
        <f t="shared" si="46"/>
        <v>0</v>
      </c>
      <c r="CH32" s="97">
        <f t="shared" si="46"/>
        <v>0</v>
      </c>
      <c r="CI32" s="97">
        <f t="shared" si="46"/>
        <v>0</v>
      </c>
      <c r="CJ32" s="97">
        <f t="shared" si="46"/>
        <v>0</v>
      </c>
      <c r="CK32" s="97">
        <f t="shared" si="46"/>
        <v>0</v>
      </c>
      <c r="CL32" s="97">
        <f t="shared" si="46"/>
        <v>0</v>
      </c>
      <c r="CM32" s="97">
        <f t="shared" si="46"/>
        <v>0</v>
      </c>
      <c r="CN32" s="97">
        <f t="shared" si="46"/>
        <v>0</v>
      </c>
      <c r="CO32" s="97">
        <f t="shared" si="46"/>
        <v>0</v>
      </c>
      <c r="CP32" s="200">
        <f t="shared" ref="CP32:CP34" si="53">SUM(CD32:CO32)</f>
        <v>0</v>
      </c>
      <c r="CQ32" s="201"/>
      <c r="CR32" s="201"/>
      <c r="CS32" s="201"/>
      <c r="CT32" s="201"/>
      <c r="CU32" s="201"/>
    </row>
    <row r="33" ht="15.75" customHeight="1">
      <c r="A33" s="186"/>
      <c r="B33" s="46" t="s">
        <v>242</v>
      </c>
      <c r="C33" s="84"/>
      <c r="D33" s="102">
        <v>0.0</v>
      </c>
      <c r="E33" s="102">
        <v>0.0</v>
      </c>
      <c r="F33" s="102">
        <v>0.0</v>
      </c>
      <c r="G33" s="102">
        <v>0.0</v>
      </c>
      <c r="H33" s="102">
        <v>0.0</v>
      </c>
      <c r="I33" s="102">
        <v>0.0</v>
      </c>
      <c r="J33" s="102">
        <v>0.0</v>
      </c>
      <c r="K33" s="102">
        <v>0.0</v>
      </c>
      <c r="L33" s="102">
        <v>0.0</v>
      </c>
      <c r="M33" s="102">
        <v>0.0</v>
      </c>
      <c r="N33" s="102">
        <v>0.0</v>
      </c>
      <c r="O33" s="102">
        <v>0.0</v>
      </c>
      <c r="P33" s="97">
        <f t="shared" si="47"/>
        <v>0</v>
      </c>
      <c r="Q33" s="102">
        <v>0.0</v>
      </c>
      <c r="R33" s="102">
        <v>0.0</v>
      </c>
      <c r="S33" s="102">
        <v>0.0</v>
      </c>
      <c r="T33" s="102">
        <v>0.0</v>
      </c>
      <c r="U33" s="102">
        <v>0.0</v>
      </c>
      <c r="V33" s="102">
        <v>0.0</v>
      </c>
      <c r="W33" s="102">
        <v>0.0</v>
      </c>
      <c r="X33" s="102">
        <v>0.0</v>
      </c>
      <c r="Y33" s="102">
        <v>0.0</v>
      </c>
      <c r="Z33" s="102">
        <v>0.0</v>
      </c>
      <c r="AA33" s="102">
        <v>0.0</v>
      </c>
      <c r="AB33" s="102">
        <v>0.0</v>
      </c>
      <c r="AC33" s="97">
        <f t="shared" si="48"/>
        <v>0</v>
      </c>
      <c r="AD33" s="102">
        <v>0.0</v>
      </c>
      <c r="AE33" s="102">
        <v>0.0</v>
      </c>
      <c r="AF33" s="102">
        <v>0.0</v>
      </c>
      <c r="AG33" s="102">
        <v>0.0</v>
      </c>
      <c r="AH33" s="102">
        <v>0.0</v>
      </c>
      <c r="AI33" s="102">
        <v>0.0</v>
      </c>
      <c r="AJ33" s="102">
        <v>0.0</v>
      </c>
      <c r="AK33" s="102">
        <v>0.0</v>
      </c>
      <c r="AL33" s="102">
        <v>0.0</v>
      </c>
      <c r="AM33" s="102">
        <v>0.0</v>
      </c>
      <c r="AN33" s="102">
        <v>0.0</v>
      </c>
      <c r="AO33" s="102">
        <v>0.0</v>
      </c>
      <c r="AP33" s="97">
        <f t="shared" si="49"/>
        <v>0</v>
      </c>
      <c r="AQ33" s="102">
        <v>0.0</v>
      </c>
      <c r="AR33" s="102">
        <v>0.0</v>
      </c>
      <c r="AS33" s="102">
        <v>0.0</v>
      </c>
      <c r="AT33" s="102">
        <v>0.0</v>
      </c>
      <c r="AU33" s="102">
        <v>0.0</v>
      </c>
      <c r="AV33" s="102">
        <v>0.0</v>
      </c>
      <c r="AW33" s="102">
        <v>0.0</v>
      </c>
      <c r="AX33" s="102">
        <v>0.0</v>
      </c>
      <c r="AY33" s="102">
        <v>0.0</v>
      </c>
      <c r="AZ33" s="102">
        <v>0.0</v>
      </c>
      <c r="BA33" s="102">
        <v>0.0</v>
      </c>
      <c r="BB33" s="102">
        <v>0.0</v>
      </c>
      <c r="BC33" s="97">
        <f t="shared" si="50"/>
        <v>0</v>
      </c>
      <c r="BD33" s="102">
        <v>0.0</v>
      </c>
      <c r="BE33" s="102">
        <v>0.0</v>
      </c>
      <c r="BF33" s="102">
        <v>0.0</v>
      </c>
      <c r="BG33" s="102">
        <v>0.0</v>
      </c>
      <c r="BH33" s="102">
        <v>0.0</v>
      </c>
      <c r="BI33" s="102">
        <v>0.0</v>
      </c>
      <c r="BJ33" s="102">
        <v>0.0</v>
      </c>
      <c r="BK33" s="102">
        <v>0.0</v>
      </c>
      <c r="BL33" s="102">
        <v>0.0</v>
      </c>
      <c r="BM33" s="102">
        <v>0.0</v>
      </c>
      <c r="BN33" s="102">
        <v>0.0</v>
      </c>
      <c r="BO33" s="102">
        <v>0.0</v>
      </c>
      <c r="BP33" s="97">
        <f t="shared" si="51"/>
        <v>0</v>
      </c>
      <c r="BQ33" s="102">
        <v>0.0</v>
      </c>
      <c r="BR33" s="102">
        <v>0.0</v>
      </c>
      <c r="BS33" s="102">
        <v>0.0</v>
      </c>
      <c r="BT33" s="102">
        <v>0.0</v>
      </c>
      <c r="BU33" s="102">
        <v>0.0</v>
      </c>
      <c r="BV33" s="102">
        <v>0.0</v>
      </c>
      <c r="BW33" s="102">
        <v>0.0</v>
      </c>
      <c r="BX33" s="102">
        <v>0.0</v>
      </c>
      <c r="BY33" s="102">
        <v>0.0</v>
      </c>
      <c r="BZ33" s="102">
        <v>0.0</v>
      </c>
      <c r="CA33" s="102">
        <v>0.0</v>
      </c>
      <c r="CB33" s="102">
        <v>0.0</v>
      </c>
      <c r="CC33" s="97">
        <f t="shared" si="52"/>
        <v>0</v>
      </c>
      <c r="CD33" s="102">
        <v>0.0</v>
      </c>
      <c r="CE33" s="102">
        <v>0.0</v>
      </c>
      <c r="CF33" s="102">
        <v>0.0</v>
      </c>
      <c r="CG33" s="102">
        <v>0.0</v>
      </c>
      <c r="CH33" s="102">
        <v>0.0</v>
      </c>
      <c r="CI33" s="102">
        <v>0.0</v>
      </c>
      <c r="CJ33" s="102">
        <v>0.0</v>
      </c>
      <c r="CK33" s="102">
        <v>0.0</v>
      </c>
      <c r="CL33" s="102">
        <v>0.0</v>
      </c>
      <c r="CM33" s="102">
        <v>0.0</v>
      </c>
      <c r="CN33" s="102">
        <v>0.0</v>
      </c>
      <c r="CO33" s="102">
        <v>0.0</v>
      </c>
      <c r="CP33" s="97">
        <f t="shared" si="53"/>
        <v>0</v>
      </c>
      <c r="CQ33" s="98"/>
      <c r="CR33" s="98"/>
      <c r="CS33" s="98"/>
      <c r="CT33" s="98"/>
      <c r="CU33" s="98"/>
    </row>
    <row r="34" ht="15.75" customHeight="1">
      <c r="A34" s="186"/>
      <c r="B34" s="46" t="s">
        <v>243</v>
      </c>
      <c r="C34" s="84"/>
      <c r="D34" s="96">
        <f>SUM(Capex!G11:G41)</f>
        <v>2379204.167</v>
      </c>
      <c r="E34" s="96">
        <f>SUM(Capex!H11:H41)</f>
        <v>55917354.17</v>
      </c>
      <c r="F34" s="96">
        <f>SUM(Capex!I11:I41)</f>
        <v>5079204.167</v>
      </c>
      <c r="G34" s="96">
        <f>SUM(Capex!J11:J41)</f>
        <v>18116704.17</v>
      </c>
      <c r="H34" s="96">
        <f>SUM(Capex!K11:K41)</f>
        <v>30708054.17</v>
      </c>
      <c r="I34" s="96">
        <f>SUM(Capex!L11:L41)</f>
        <v>3829204.167</v>
      </c>
      <c r="J34" s="96">
        <f>SUM(Capex!M11:M41)</f>
        <v>0</v>
      </c>
      <c r="K34" s="96">
        <f>SUM(Capex!N11:N41)</f>
        <v>0</v>
      </c>
      <c r="L34" s="96">
        <f>SUM(Capex!O11:O41)</f>
        <v>0</v>
      </c>
      <c r="M34" s="96">
        <f>SUM(Capex!P11:P41)</f>
        <v>0</v>
      </c>
      <c r="N34" s="96">
        <f>SUM(Capex!Q11:Q41)</f>
        <v>0</v>
      </c>
      <c r="O34" s="96">
        <f>SUM(Capex!R11:R41)</f>
        <v>0</v>
      </c>
      <c r="P34" s="97">
        <f t="shared" si="47"/>
        <v>116029725</v>
      </c>
      <c r="Q34" s="96">
        <f>SUM(Capex!T11:T41)</f>
        <v>0</v>
      </c>
      <c r="R34" s="96">
        <f>SUM(Capex!U11:U41)</f>
        <v>0</v>
      </c>
      <c r="S34" s="96">
        <f>SUM(Capex!V11:V41)</f>
        <v>0</v>
      </c>
      <c r="T34" s="96">
        <f>SUM(Capex!W11:W41)</f>
        <v>0</v>
      </c>
      <c r="U34" s="96">
        <f>SUM(Capex!X11:X41)</f>
        <v>0</v>
      </c>
      <c r="V34" s="96">
        <f>SUM(Capex!Y11:Y41)</f>
        <v>0</v>
      </c>
      <c r="W34" s="96">
        <f>SUM(Capex!Z11:Z41)</f>
        <v>0</v>
      </c>
      <c r="X34" s="96">
        <f>SUM(Capex!AA11:AA41)</f>
        <v>0</v>
      </c>
      <c r="Y34" s="96">
        <f>SUM(Capex!AB11:AB41)</f>
        <v>0</v>
      </c>
      <c r="Z34" s="96">
        <f>SUM(Capex!AC11:AC41)</f>
        <v>0</v>
      </c>
      <c r="AA34" s="96">
        <f>SUM(Capex!AD11:AD41)</f>
        <v>0</v>
      </c>
      <c r="AB34" s="96">
        <f>SUM(Capex!AE11:AE41)</f>
        <v>0</v>
      </c>
      <c r="AC34" s="97">
        <f t="shared" si="48"/>
        <v>0</v>
      </c>
      <c r="AD34" s="96">
        <f>SUM(Capex!AG11:AG41)</f>
        <v>0</v>
      </c>
      <c r="AE34" s="96">
        <f>SUM(Capex!AH11:AH41)</f>
        <v>0</v>
      </c>
      <c r="AF34" s="96">
        <f>SUM(Capex!AI11:AI41)</f>
        <v>0</v>
      </c>
      <c r="AG34" s="96">
        <f>SUM(Capex!AJ11:AJ41)</f>
        <v>0</v>
      </c>
      <c r="AH34" s="96">
        <f>SUM(Capex!AK11:AK41)</f>
        <v>0</v>
      </c>
      <c r="AI34" s="96">
        <f>SUM(Capex!AL11:AL41)</f>
        <v>0</v>
      </c>
      <c r="AJ34" s="96">
        <f>SUM(Capex!AM11:AM41)</f>
        <v>0</v>
      </c>
      <c r="AK34" s="96">
        <f>SUM(Capex!AN11:AN41)</f>
        <v>0</v>
      </c>
      <c r="AL34" s="96">
        <f>SUM(Capex!AO11:AO41)</f>
        <v>0</v>
      </c>
      <c r="AM34" s="96">
        <f>SUM(Capex!AP11:AP41)</f>
        <v>0</v>
      </c>
      <c r="AN34" s="96">
        <f>SUM(Capex!AQ11:AQ41)</f>
        <v>0</v>
      </c>
      <c r="AO34" s="96">
        <f>SUM(Capex!AR11:AR41)</f>
        <v>0</v>
      </c>
      <c r="AP34" s="97">
        <f t="shared" si="49"/>
        <v>0</v>
      </c>
      <c r="AQ34" s="96">
        <f>SUM(Capex!AT11:AT41)</f>
        <v>0</v>
      </c>
      <c r="AR34" s="96">
        <f>SUM(Capex!AU11:AU41)</f>
        <v>0</v>
      </c>
      <c r="AS34" s="96">
        <f>SUM(Capex!AV11:AV41)</f>
        <v>0</v>
      </c>
      <c r="AT34" s="96">
        <f>SUM(Capex!AW11:AW41)</f>
        <v>0</v>
      </c>
      <c r="AU34" s="96">
        <f>SUM(Capex!AX11:AX41)</f>
        <v>0</v>
      </c>
      <c r="AV34" s="96">
        <f>SUM(Capex!AY11:AY41)</f>
        <v>0</v>
      </c>
      <c r="AW34" s="96">
        <f>SUM(Capex!AZ11:AZ41)</f>
        <v>0</v>
      </c>
      <c r="AX34" s="96">
        <f>SUM(Capex!BA11:BA41)</f>
        <v>0</v>
      </c>
      <c r="AY34" s="96">
        <f>SUM(Capex!BB11:BB41)</f>
        <v>0</v>
      </c>
      <c r="AZ34" s="96">
        <f>SUM(Capex!BC11:BC41)</f>
        <v>0</v>
      </c>
      <c r="BA34" s="96">
        <f>SUM(Capex!BD11:BD41)</f>
        <v>0</v>
      </c>
      <c r="BB34" s="96">
        <f>SUM(Capex!BE11:BE41)</f>
        <v>0</v>
      </c>
      <c r="BC34" s="97">
        <f t="shared" si="50"/>
        <v>0</v>
      </c>
      <c r="BD34" s="96">
        <f>SUM(Capex!BG11:BG41)</f>
        <v>0</v>
      </c>
      <c r="BE34" s="96">
        <f>SUM(Capex!BH11:BH41)</f>
        <v>0</v>
      </c>
      <c r="BF34" s="96">
        <f>SUM(Capex!BI11:BI41)</f>
        <v>0</v>
      </c>
      <c r="BG34" s="96">
        <f>SUM(Capex!BJ11:BJ41)</f>
        <v>0</v>
      </c>
      <c r="BH34" s="96">
        <f>SUM(Capex!BK11:BK41)</f>
        <v>0</v>
      </c>
      <c r="BI34" s="96">
        <f>SUM(Capex!BL11:BL41)</f>
        <v>0</v>
      </c>
      <c r="BJ34" s="96">
        <f>SUM(Capex!BM11:BM41)</f>
        <v>0</v>
      </c>
      <c r="BK34" s="96">
        <f>SUM(Capex!BN11:BN41)</f>
        <v>0</v>
      </c>
      <c r="BL34" s="96">
        <f>SUM(Capex!BO11:BO41)</f>
        <v>0</v>
      </c>
      <c r="BM34" s="96">
        <f>SUM(Capex!BP11:BP41)</f>
        <v>0</v>
      </c>
      <c r="BN34" s="96">
        <f>SUM(Capex!BQ11:BQ41)</f>
        <v>0</v>
      </c>
      <c r="BO34" s="96">
        <f>SUM(Capex!BR11:BR41)</f>
        <v>0</v>
      </c>
      <c r="BP34" s="97">
        <f t="shared" si="51"/>
        <v>0</v>
      </c>
      <c r="BQ34" s="96">
        <f>SUM(Capex!BT11:BT41)</f>
        <v>0</v>
      </c>
      <c r="BR34" s="96">
        <f>SUM(Capex!BU11:BU41)</f>
        <v>0</v>
      </c>
      <c r="BS34" s="96">
        <f>SUM(Capex!BV11:BV41)</f>
        <v>0</v>
      </c>
      <c r="BT34" s="96">
        <f>SUM(Capex!BW11:BW41)</f>
        <v>0</v>
      </c>
      <c r="BU34" s="96">
        <f>SUM(Capex!BX11:BX41)</f>
        <v>0</v>
      </c>
      <c r="BV34" s="96">
        <f>SUM(Capex!BY11:BY41)</f>
        <v>0</v>
      </c>
      <c r="BW34" s="96">
        <f>SUM(Capex!BZ11:BZ41)</f>
        <v>0</v>
      </c>
      <c r="BX34" s="96">
        <f>SUM(Capex!CA11:CA41)</f>
        <v>0</v>
      </c>
      <c r="BY34" s="96">
        <f>SUM(Capex!CB11:CB41)</f>
        <v>0</v>
      </c>
      <c r="BZ34" s="96">
        <f>SUM(Capex!CC11:CC41)</f>
        <v>0</v>
      </c>
      <c r="CA34" s="96">
        <f>SUM(Capex!CD11:CD41)</f>
        <v>0</v>
      </c>
      <c r="CB34" s="96">
        <f>SUM(Capex!CE11:CE41)</f>
        <v>0</v>
      </c>
      <c r="CC34" s="97">
        <f t="shared" si="52"/>
        <v>0</v>
      </c>
      <c r="CD34" s="96">
        <f>SUM(Capex!CG11:CG41)</f>
        <v>0</v>
      </c>
      <c r="CE34" s="96">
        <f>SUM(Capex!CH11:CH41)</f>
        <v>0</v>
      </c>
      <c r="CF34" s="96">
        <f>SUM(Capex!CI11:CI41)</f>
        <v>0</v>
      </c>
      <c r="CG34" s="96">
        <f>SUM(Capex!CJ11:CJ41)</f>
        <v>0</v>
      </c>
      <c r="CH34" s="96">
        <f>SUM(Capex!CK11:CK41)</f>
        <v>0</v>
      </c>
      <c r="CI34" s="96">
        <f>SUM(Capex!CL11:CL41)</f>
        <v>0</v>
      </c>
      <c r="CJ34" s="96">
        <f>SUM(Capex!CM11:CM41)</f>
        <v>0</v>
      </c>
      <c r="CK34" s="96">
        <f>SUM(Capex!CN11:CN41)</f>
        <v>0</v>
      </c>
      <c r="CL34" s="96">
        <f>SUM(Capex!CO11:CO41)</f>
        <v>0</v>
      </c>
      <c r="CM34" s="96">
        <f>SUM(Capex!CP11:CP41)</f>
        <v>0</v>
      </c>
      <c r="CN34" s="96">
        <f>SUM(Capex!CQ11:CQ41)</f>
        <v>0</v>
      </c>
      <c r="CO34" s="96">
        <f>SUM(Capex!CR11:CR41)</f>
        <v>0</v>
      </c>
      <c r="CP34" s="97">
        <f t="shared" si="53"/>
        <v>0</v>
      </c>
      <c r="CQ34" s="98"/>
      <c r="CR34" s="98"/>
      <c r="CS34" s="98"/>
      <c r="CT34" s="98"/>
      <c r="CU34" s="98"/>
    </row>
    <row r="35" ht="15.75" customHeight="1">
      <c r="B35" s="34"/>
    </row>
    <row r="36" ht="15.75" customHeight="1">
      <c r="A36" s="202"/>
      <c r="B36" s="203" t="s">
        <v>244</v>
      </c>
      <c r="C36" s="204"/>
      <c r="D36" s="205">
        <f t="shared" ref="D36:CP36" si="54">D23+D32</f>
        <v>-3071459.512</v>
      </c>
      <c r="E36" s="205">
        <f t="shared" si="54"/>
        <v>-56609609.51</v>
      </c>
      <c r="F36" s="205">
        <f t="shared" si="54"/>
        <v>-5771459.512</v>
      </c>
      <c r="G36" s="205">
        <f t="shared" si="54"/>
        <v>-18808959.51</v>
      </c>
      <c r="H36" s="205">
        <f t="shared" si="54"/>
        <v>-31675059.51</v>
      </c>
      <c r="I36" s="205">
        <f t="shared" si="54"/>
        <v>-4796209.512</v>
      </c>
      <c r="J36" s="205">
        <f t="shared" si="54"/>
        <v>3130390.674</v>
      </c>
      <c r="K36" s="205">
        <f t="shared" si="54"/>
        <v>2756751.595</v>
      </c>
      <c r="L36" s="205">
        <f t="shared" si="54"/>
        <v>1827675.864</v>
      </c>
      <c r="M36" s="205">
        <f t="shared" si="54"/>
        <v>331917.1221</v>
      </c>
      <c r="N36" s="205">
        <f t="shared" si="54"/>
        <v>262460.0748</v>
      </c>
      <c r="O36" s="205">
        <f t="shared" si="54"/>
        <v>1584834.359</v>
      </c>
      <c r="P36" s="206">
        <f t="shared" si="54"/>
        <v>-110838727.4</v>
      </c>
      <c r="Q36" s="205">
        <f t="shared" si="54"/>
        <v>779556.2009</v>
      </c>
      <c r="R36" s="205">
        <f t="shared" si="54"/>
        <v>146545.9801</v>
      </c>
      <c r="S36" s="205">
        <f t="shared" si="54"/>
        <v>-441361.0356</v>
      </c>
      <c r="T36" s="205">
        <f t="shared" si="54"/>
        <v>-490147.8197</v>
      </c>
      <c r="U36" s="205">
        <f t="shared" si="54"/>
        <v>796556.2009</v>
      </c>
      <c r="V36" s="205">
        <f t="shared" si="54"/>
        <v>2713283.758</v>
      </c>
      <c r="W36" s="205">
        <f t="shared" si="54"/>
        <v>3815732.302</v>
      </c>
      <c r="X36" s="205">
        <f t="shared" si="54"/>
        <v>3433912.676</v>
      </c>
      <c r="Y36" s="205">
        <f t="shared" si="54"/>
        <v>2472541.979</v>
      </c>
      <c r="Z36" s="205">
        <f t="shared" si="54"/>
        <v>943994.9188</v>
      </c>
      <c r="AA36" s="205">
        <f t="shared" si="54"/>
        <v>865304.7167</v>
      </c>
      <c r="AB36" s="205">
        <f t="shared" si="54"/>
        <v>2246453.797</v>
      </c>
      <c r="AC36" s="206">
        <f t="shared" si="54"/>
        <v>17282373.68</v>
      </c>
      <c r="AD36" s="205">
        <f t="shared" si="54"/>
        <v>1419814.545</v>
      </c>
      <c r="AE36" s="205">
        <f t="shared" si="54"/>
        <v>737924.3126</v>
      </c>
      <c r="AF36" s="205">
        <f t="shared" si="54"/>
        <v>166355.6664</v>
      </c>
      <c r="AG36" s="205">
        <f t="shared" si="54"/>
        <v>107686.0854</v>
      </c>
      <c r="AH36" s="205">
        <f t="shared" si="54"/>
        <v>1451314.545</v>
      </c>
      <c r="AI36" s="205">
        <f t="shared" si="54"/>
        <v>3422160.611</v>
      </c>
      <c r="AJ36" s="205">
        <f t="shared" si="54"/>
        <v>4451488.942</v>
      </c>
      <c r="AK36" s="205">
        <f t="shared" si="54"/>
        <v>4062837.812</v>
      </c>
      <c r="AL36" s="205">
        <f t="shared" si="54"/>
        <v>3076677.911</v>
      </c>
      <c r="AM36" s="205">
        <f t="shared" si="54"/>
        <v>1536931.035</v>
      </c>
      <c r="AN36" s="205">
        <f t="shared" si="54"/>
        <v>1450996.12</v>
      </c>
      <c r="AO36" s="205">
        <f t="shared" si="54"/>
        <v>2861497.474</v>
      </c>
      <c r="AP36" s="206">
        <f t="shared" si="54"/>
        <v>24745685.06</v>
      </c>
      <c r="AQ36" s="205">
        <f t="shared" si="54"/>
        <v>2004195.215</v>
      </c>
      <c r="AR36" s="205">
        <f t="shared" si="54"/>
        <v>1272739.339</v>
      </c>
      <c r="AS36" s="205">
        <f t="shared" si="54"/>
        <v>718241.8261</v>
      </c>
      <c r="AT36" s="205">
        <f t="shared" si="54"/>
        <v>646268.2738</v>
      </c>
      <c r="AU36" s="205">
        <f t="shared" si="54"/>
        <v>2004195.215</v>
      </c>
      <c r="AV36" s="205">
        <f t="shared" si="54"/>
        <v>3959631.857</v>
      </c>
      <c r="AW36" s="205">
        <f t="shared" si="54"/>
        <v>4972614.348</v>
      </c>
      <c r="AX36" s="205">
        <f t="shared" si="54"/>
        <v>4536926.77</v>
      </c>
      <c r="AY36" s="205">
        <f t="shared" si="54"/>
        <v>3494192.262</v>
      </c>
      <c r="AZ36" s="205">
        <f t="shared" si="54"/>
        <v>1922801.303</v>
      </c>
      <c r="BA36" s="205">
        <f t="shared" si="54"/>
        <v>1810272.606</v>
      </c>
      <c r="BB36" s="205">
        <f t="shared" si="54"/>
        <v>3229864.036</v>
      </c>
      <c r="BC36" s="206">
        <f t="shared" si="54"/>
        <v>30571943.05</v>
      </c>
      <c r="BD36" s="205">
        <f t="shared" si="54"/>
        <v>2358488.881</v>
      </c>
      <c r="BE36" s="205">
        <f t="shared" si="54"/>
        <v>1585215.213</v>
      </c>
      <c r="BF36" s="205">
        <f t="shared" si="54"/>
        <v>1051426.147</v>
      </c>
      <c r="BG36" s="205">
        <f t="shared" si="54"/>
        <v>968312.7777</v>
      </c>
      <c r="BH36" s="205">
        <f t="shared" si="54"/>
        <v>2358488.881</v>
      </c>
      <c r="BI36" s="205">
        <f t="shared" si="54"/>
        <v>4336152.091</v>
      </c>
      <c r="BJ36" s="205">
        <f t="shared" si="54"/>
        <v>5204702.701</v>
      </c>
      <c r="BK36" s="205">
        <f t="shared" si="54"/>
        <v>4938941.629</v>
      </c>
      <c r="BL36" s="205">
        <f t="shared" si="54"/>
        <v>3868819.464</v>
      </c>
      <c r="BM36" s="205">
        <f t="shared" si="54"/>
        <v>2281330.911</v>
      </c>
      <c r="BN36" s="205">
        <f t="shared" si="54"/>
        <v>2156844.807</v>
      </c>
      <c r="BO36" s="205">
        <f t="shared" si="54"/>
        <v>3610136.27</v>
      </c>
      <c r="BP36" s="206">
        <f t="shared" si="54"/>
        <v>34718859.77</v>
      </c>
      <c r="BQ36" s="205">
        <f t="shared" si="54"/>
        <v>2724266.03</v>
      </c>
      <c r="BR36" s="205">
        <f t="shared" si="54"/>
        <v>1907872.6</v>
      </c>
      <c r="BS36" s="205">
        <f t="shared" si="54"/>
        <v>1395460.671</v>
      </c>
      <c r="BT36" s="205">
        <f t="shared" si="54"/>
        <v>1300857.478</v>
      </c>
      <c r="BU36" s="205">
        <f t="shared" si="54"/>
        <v>2724266.03</v>
      </c>
      <c r="BV36" s="205">
        <f t="shared" si="54"/>
        <v>4724806.793</v>
      </c>
      <c r="BW36" s="205">
        <f t="shared" si="54"/>
        <v>5354002.064</v>
      </c>
      <c r="BX36" s="205">
        <f t="shared" si="54"/>
        <v>5354002.064</v>
      </c>
      <c r="BY36" s="205">
        <f t="shared" si="54"/>
        <v>4255650.592</v>
      </c>
      <c r="BZ36" s="205">
        <f t="shared" si="54"/>
        <v>2651601.536</v>
      </c>
      <c r="CA36" s="205">
        <f t="shared" si="54"/>
        <v>2514779.284</v>
      </c>
      <c r="CB36" s="205">
        <f t="shared" si="54"/>
        <v>4002801.8</v>
      </c>
      <c r="CC36" s="206">
        <f t="shared" si="54"/>
        <v>38910366.94</v>
      </c>
      <c r="CD36" s="205">
        <f t="shared" si="54"/>
        <v>3102001.624</v>
      </c>
      <c r="CE36" s="205">
        <f t="shared" si="54"/>
        <v>2241134.778</v>
      </c>
      <c r="CF36" s="205">
        <f t="shared" si="54"/>
        <v>1750801.36</v>
      </c>
      <c r="CG36" s="205">
        <f t="shared" si="54"/>
        <v>1644343.63</v>
      </c>
      <c r="CH36" s="205">
        <f t="shared" si="54"/>
        <v>3102001.624</v>
      </c>
      <c r="CI36" s="205">
        <f t="shared" si="54"/>
        <v>5126086.246</v>
      </c>
      <c r="CJ36" s="205">
        <f t="shared" si="54"/>
        <v>5507780.408</v>
      </c>
      <c r="CK36" s="205">
        <f t="shared" si="54"/>
        <v>5507780.408</v>
      </c>
      <c r="CL36" s="205">
        <f t="shared" si="54"/>
        <v>4655181.797</v>
      </c>
      <c r="CM36" s="205">
        <f t="shared" si="54"/>
        <v>3034099.78</v>
      </c>
      <c r="CN36" s="205">
        <f t="shared" si="54"/>
        <v>2884546.939</v>
      </c>
      <c r="CO36" s="205">
        <f t="shared" si="54"/>
        <v>4408366.795</v>
      </c>
      <c r="CP36" s="206">
        <f t="shared" si="54"/>
        <v>42964125.39</v>
      </c>
      <c r="CQ36" s="207"/>
      <c r="CR36" s="207"/>
      <c r="CS36" s="207"/>
      <c r="CT36" s="207"/>
      <c r="CU36" s="207"/>
    </row>
    <row r="37" ht="15.75" customHeight="1">
      <c r="A37" s="188"/>
      <c r="B37" s="70"/>
      <c r="C37" s="84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</row>
    <row r="38" ht="15.75" customHeight="1">
      <c r="A38" s="188"/>
      <c r="B38" s="70" t="s">
        <v>245</v>
      </c>
      <c r="C38" s="84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</row>
    <row r="39" ht="15.75" customHeight="1">
      <c r="A39" s="186"/>
      <c r="B39" s="46" t="s">
        <v>246</v>
      </c>
      <c r="C39" s="87"/>
      <c r="D39" s="208">
        <f>Capex!$C$8-(SUM(D29:I29))</f>
        <v>117216269</v>
      </c>
      <c r="E39" s="96">
        <f t="shared" ref="E39:O39" si="55">E40+E41</f>
        <v>0</v>
      </c>
      <c r="F39" s="96">
        <f t="shared" si="55"/>
        <v>0</v>
      </c>
      <c r="G39" s="96">
        <f t="shared" si="55"/>
        <v>0</v>
      </c>
      <c r="H39" s="96">
        <f t="shared" si="55"/>
        <v>0</v>
      </c>
      <c r="I39" s="96">
        <f t="shared" si="55"/>
        <v>0</v>
      </c>
      <c r="J39" s="96">
        <f t="shared" si="55"/>
        <v>0</v>
      </c>
      <c r="K39" s="96">
        <f t="shared" si="55"/>
        <v>0</v>
      </c>
      <c r="L39" s="96">
        <f t="shared" si="55"/>
        <v>0</v>
      </c>
      <c r="M39" s="96">
        <f t="shared" si="55"/>
        <v>0</v>
      </c>
      <c r="N39" s="96">
        <f t="shared" si="55"/>
        <v>0</v>
      </c>
      <c r="O39" s="96">
        <f t="shared" si="55"/>
        <v>0</v>
      </c>
      <c r="P39" s="96">
        <f t="shared" ref="P39:P41" si="62">SUM(D39:O39)</f>
        <v>117216269</v>
      </c>
      <c r="Q39" s="96">
        <f t="shared" ref="Q39:AB39" si="56">Q40+Q41</f>
        <v>0</v>
      </c>
      <c r="R39" s="96">
        <f t="shared" si="56"/>
        <v>0</v>
      </c>
      <c r="S39" s="96">
        <f t="shared" si="56"/>
        <v>0</v>
      </c>
      <c r="T39" s="96">
        <f t="shared" si="56"/>
        <v>0</v>
      </c>
      <c r="U39" s="96">
        <f t="shared" si="56"/>
        <v>0</v>
      </c>
      <c r="V39" s="96">
        <f t="shared" si="56"/>
        <v>0</v>
      </c>
      <c r="W39" s="96">
        <f t="shared" si="56"/>
        <v>0</v>
      </c>
      <c r="X39" s="96">
        <f t="shared" si="56"/>
        <v>0</v>
      </c>
      <c r="Y39" s="96">
        <f t="shared" si="56"/>
        <v>0</v>
      </c>
      <c r="Z39" s="96">
        <f t="shared" si="56"/>
        <v>0</v>
      </c>
      <c r="AA39" s="96">
        <f t="shared" si="56"/>
        <v>0</v>
      </c>
      <c r="AB39" s="96">
        <f t="shared" si="56"/>
        <v>0</v>
      </c>
      <c r="AC39" s="96">
        <f t="shared" ref="AC39:AC41" si="63">SUM(Q39:AB39)</f>
        <v>0</v>
      </c>
      <c r="AD39" s="96">
        <f t="shared" ref="AD39:AO39" si="57">AD40+AD41</f>
        <v>0</v>
      </c>
      <c r="AE39" s="96">
        <f t="shared" si="57"/>
        <v>0</v>
      </c>
      <c r="AF39" s="96">
        <f t="shared" si="57"/>
        <v>0</v>
      </c>
      <c r="AG39" s="96">
        <f t="shared" si="57"/>
        <v>0</v>
      </c>
      <c r="AH39" s="96">
        <f t="shared" si="57"/>
        <v>0</v>
      </c>
      <c r="AI39" s="96">
        <f t="shared" si="57"/>
        <v>0</v>
      </c>
      <c r="AJ39" s="96">
        <f t="shared" si="57"/>
        <v>0</v>
      </c>
      <c r="AK39" s="96">
        <f t="shared" si="57"/>
        <v>0</v>
      </c>
      <c r="AL39" s="96">
        <f t="shared" si="57"/>
        <v>0</v>
      </c>
      <c r="AM39" s="96">
        <f t="shared" si="57"/>
        <v>0</v>
      </c>
      <c r="AN39" s="96">
        <f t="shared" si="57"/>
        <v>0</v>
      </c>
      <c r="AO39" s="96">
        <f t="shared" si="57"/>
        <v>0</v>
      </c>
      <c r="AP39" s="96">
        <f t="shared" ref="AP39:AP41" si="64">SUM(AD39:AO39)</f>
        <v>0</v>
      </c>
      <c r="AQ39" s="96">
        <f t="shared" ref="AQ39:BB39" si="58">AQ40+AQ41</f>
        <v>0</v>
      </c>
      <c r="AR39" s="96">
        <f t="shared" si="58"/>
        <v>0</v>
      </c>
      <c r="AS39" s="96">
        <f t="shared" si="58"/>
        <v>0</v>
      </c>
      <c r="AT39" s="96">
        <f t="shared" si="58"/>
        <v>0</v>
      </c>
      <c r="AU39" s="96">
        <f t="shared" si="58"/>
        <v>0</v>
      </c>
      <c r="AV39" s="96">
        <f t="shared" si="58"/>
        <v>0</v>
      </c>
      <c r="AW39" s="96">
        <f t="shared" si="58"/>
        <v>0</v>
      </c>
      <c r="AX39" s="96">
        <f t="shared" si="58"/>
        <v>0</v>
      </c>
      <c r="AY39" s="96">
        <f t="shared" si="58"/>
        <v>0</v>
      </c>
      <c r="AZ39" s="96">
        <f t="shared" si="58"/>
        <v>0</v>
      </c>
      <c r="BA39" s="96">
        <f t="shared" si="58"/>
        <v>0</v>
      </c>
      <c r="BB39" s="96">
        <f t="shared" si="58"/>
        <v>0</v>
      </c>
      <c r="BC39" s="96">
        <f t="shared" ref="BC39:BC41" si="65">SUM(AQ39:BB39)</f>
        <v>0</v>
      </c>
      <c r="BD39" s="96">
        <f t="shared" ref="BD39:BO39" si="59">BD40+BD41</f>
        <v>0</v>
      </c>
      <c r="BE39" s="96">
        <f t="shared" si="59"/>
        <v>0</v>
      </c>
      <c r="BF39" s="96">
        <f t="shared" si="59"/>
        <v>0</v>
      </c>
      <c r="BG39" s="96">
        <f t="shared" si="59"/>
        <v>0</v>
      </c>
      <c r="BH39" s="96">
        <f t="shared" si="59"/>
        <v>0</v>
      </c>
      <c r="BI39" s="96">
        <f t="shared" si="59"/>
        <v>0</v>
      </c>
      <c r="BJ39" s="96">
        <f t="shared" si="59"/>
        <v>0</v>
      </c>
      <c r="BK39" s="96">
        <f t="shared" si="59"/>
        <v>0</v>
      </c>
      <c r="BL39" s="96">
        <f t="shared" si="59"/>
        <v>0</v>
      </c>
      <c r="BM39" s="96">
        <f t="shared" si="59"/>
        <v>0</v>
      </c>
      <c r="BN39" s="96">
        <f t="shared" si="59"/>
        <v>0</v>
      </c>
      <c r="BO39" s="96">
        <f t="shared" si="59"/>
        <v>0</v>
      </c>
      <c r="BP39" s="96">
        <f t="shared" ref="BP39:BP41" si="66">SUM(BD39:BO39)</f>
        <v>0</v>
      </c>
      <c r="BQ39" s="96">
        <f t="shared" ref="BQ39:CB39" si="60">BQ40+BQ41</f>
        <v>0</v>
      </c>
      <c r="BR39" s="96">
        <f t="shared" si="60"/>
        <v>0</v>
      </c>
      <c r="BS39" s="96">
        <f t="shared" si="60"/>
        <v>0</v>
      </c>
      <c r="BT39" s="96">
        <f t="shared" si="60"/>
        <v>0</v>
      </c>
      <c r="BU39" s="96">
        <f t="shared" si="60"/>
        <v>0</v>
      </c>
      <c r="BV39" s="96">
        <f t="shared" si="60"/>
        <v>0</v>
      </c>
      <c r="BW39" s="96">
        <f t="shared" si="60"/>
        <v>0</v>
      </c>
      <c r="BX39" s="96">
        <f t="shared" si="60"/>
        <v>0</v>
      </c>
      <c r="BY39" s="96">
        <f t="shared" si="60"/>
        <v>0</v>
      </c>
      <c r="BZ39" s="96">
        <f t="shared" si="60"/>
        <v>0</v>
      </c>
      <c r="CA39" s="96">
        <f t="shared" si="60"/>
        <v>0</v>
      </c>
      <c r="CB39" s="96">
        <f t="shared" si="60"/>
        <v>0</v>
      </c>
      <c r="CC39" s="96">
        <f t="shared" ref="CC39:CC41" si="67">SUM(BQ39:CB39)</f>
        <v>0</v>
      </c>
      <c r="CD39" s="96">
        <f t="shared" ref="CD39:CO39" si="61">CD40+CD41</f>
        <v>0</v>
      </c>
      <c r="CE39" s="96">
        <f t="shared" si="61"/>
        <v>0</v>
      </c>
      <c r="CF39" s="96">
        <f t="shared" si="61"/>
        <v>0</v>
      </c>
      <c r="CG39" s="96">
        <f t="shared" si="61"/>
        <v>0</v>
      </c>
      <c r="CH39" s="96">
        <f t="shared" si="61"/>
        <v>0</v>
      </c>
      <c r="CI39" s="96">
        <f t="shared" si="61"/>
        <v>0</v>
      </c>
      <c r="CJ39" s="96">
        <f t="shared" si="61"/>
        <v>0</v>
      </c>
      <c r="CK39" s="96">
        <f t="shared" si="61"/>
        <v>0</v>
      </c>
      <c r="CL39" s="96">
        <f t="shared" si="61"/>
        <v>0</v>
      </c>
      <c r="CM39" s="96">
        <f t="shared" si="61"/>
        <v>0</v>
      </c>
      <c r="CN39" s="96">
        <f t="shared" si="61"/>
        <v>0</v>
      </c>
      <c r="CO39" s="96">
        <f t="shared" si="61"/>
        <v>0</v>
      </c>
      <c r="CP39" s="96">
        <f t="shared" ref="CP39:CP41" si="68">SUM(CD39:CO39)</f>
        <v>0</v>
      </c>
      <c r="CQ39" s="99"/>
      <c r="CR39" s="99"/>
      <c r="CS39" s="99"/>
      <c r="CT39" s="99"/>
      <c r="CU39" s="99"/>
    </row>
    <row r="40" ht="15.75" customHeight="1">
      <c r="A40" s="186"/>
      <c r="B40" s="46" t="s">
        <v>247</v>
      </c>
      <c r="C40" s="209"/>
      <c r="D40" s="208">
        <f>D39*'Переменные'!C31</f>
        <v>58608134.5</v>
      </c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7">
        <f t="shared" si="62"/>
        <v>58608134.5</v>
      </c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7">
        <f t="shared" si="63"/>
        <v>0</v>
      </c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7">
        <f t="shared" si="64"/>
        <v>0</v>
      </c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7">
        <f t="shared" si="65"/>
        <v>0</v>
      </c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7">
        <f t="shared" si="66"/>
        <v>0</v>
      </c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7">
        <f t="shared" si="67"/>
        <v>0</v>
      </c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7">
        <f t="shared" si="68"/>
        <v>0</v>
      </c>
      <c r="CQ40" s="98"/>
      <c r="CR40" s="98"/>
      <c r="CS40" s="98"/>
      <c r="CT40" s="98"/>
      <c r="CU40" s="98"/>
    </row>
    <row r="41" ht="15.75" customHeight="1">
      <c r="A41" s="186"/>
      <c r="B41" s="46" t="s">
        <v>248</v>
      </c>
      <c r="C41" s="209"/>
      <c r="D41" s="208">
        <f>D39*'Переменные'!C32</f>
        <v>58608134.5</v>
      </c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7">
        <f t="shared" si="62"/>
        <v>58608134.5</v>
      </c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7">
        <f t="shared" si="63"/>
        <v>0</v>
      </c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7">
        <f t="shared" si="64"/>
        <v>0</v>
      </c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7">
        <f t="shared" si="65"/>
        <v>0</v>
      </c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7">
        <f t="shared" si="66"/>
        <v>0</v>
      </c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7">
        <f t="shared" si="67"/>
        <v>0</v>
      </c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7">
        <f t="shared" si="68"/>
        <v>0</v>
      </c>
      <c r="CQ41" s="98"/>
      <c r="CR41" s="98"/>
      <c r="CS41" s="98"/>
      <c r="CT41" s="98"/>
      <c r="CU41" s="98"/>
    </row>
    <row r="42" ht="15.75" customHeight="1">
      <c r="B42" s="34"/>
    </row>
    <row r="43" ht="15.75" customHeight="1">
      <c r="A43" s="186"/>
      <c r="B43" s="46" t="s">
        <v>249</v>
      </c>
      <c r="C43" s="84"/>
      <c r="D43" s="102" t="str">
        <f t="shared" ref="D43:O43" si="69">D44</f>
        <v/>
      </c>
      <c r="E43" s="102" t="str">
        <f t="shared" si="69"/>
        <v/>
      </c>
      <c r="F43" s="102" t="str">
        <f t="shared" si="69"/>
        <v/>
      </c>
      <c r="G43" s="102" t="str">
        <f t="shared" si="69"/>
        <v/>
      </c>
      <c r="H43" s="102" t="str">
        <f t="shared" si="69"/>
        <v/>
      </c>
      <c r="I43" s="102" t="str">
        <f t="shared" si="69"/>
        <v/>
      </c>
      <c r="J43" s="102">
        <f t="shared" si="69"/>
        <v>3000000</v>
      </c>
      <c r="K43" s="102">
        <f t="shared" si="69"/>
        <v>3500000</v>
      </c>
      <c r="L43" s="102">
        <f t="shared" si="69"/>
        <v>2000000</v>
      </c>
      <c r="M43" s="102">
        <f t="shared" si="69"/>
        <v>700000</v>
      </c>
      <c r="N43" s="102">
        <f t="shared" si="69"/>
        <v>700000</v>
      </c>
      <c r="O43" s="102">
        <f t="shared" si="69"/>
        <v>2000000</v>
      </c>
      <c r="P43" s="97">
        <f>SUM(D43:O43)</f>
        <v>11900000</v>
      </c>
      <c r="Q43" s="102">
        <f t="shared" ref="Q43:AB43" si="70">Q44</f>
        <v>1200000</v>
      </c>
      <c r="R43" s="102">
        <f t="shared" si="70"/>
        <v>500000</v>
      </c>
      <c r="S43" s="102" t="str">
        <f t="shared" si="70"/>
        <v/>
      </c>
      <c r="T43" s="102" t="str">
        <f t="shared" si="70"/>
        <v/>
      </c>
      <c r="U43" s="102">
        <f t="shared" si="70"/>
        <v>1200000</v>
      </c>
      <c r="V43" s="102">
        <f t="shared" si="70"/>
        <v>3300000</v>
      </c>
      <c r="W43" s="102">
        <f t="shared" si="70"/>
        <v>4400000</v>
      </c>
      <c r="X43" s="102">
        <f t="shared" si="70"/>
        <v>4000000</v>
      </c>
      <c r="Y43" s="102">
        <f t="shared" si="70"/>
        <v>2900000</v>
      </c>
      <c r="Z43" s="102">
        <f t="shared" si="70"/>
        <v>1200000</v>
      </c>
      <c r="AA43" s="102">
        <f t="shared" si="70"/>
        <v>1100000</v>
      </c>
      <c r="AB43" s="102">
        <f t="shared" si="70"/>
        <v>2600000</v>
      </c>
      <c r="AC43" s="97">
        <f>SUM(Q43:AB43)</f>
        <v>22400000</v>
      </c>
      <c r="AD43" s="102">
        <f t="shared" ref="AD43:AO43" si="71">AD44</f>
        <v>1700000</v>
      </c>
      <c r="AE43" s="102">
        <f t="shared" si="71"/>
        <v>900000</v>
      </c>
      <c r="AF43" s="102">
        <f t="shared" si="71"/>
        <v>300000</v>
      </c>
      <c r="AG43" s="102">
        <f t="shared" si="71"/>
        <v>250000</v>
      </c>
      <c r="AH43" s="102">
        <f t="shared" si="71"/>
        <v>1700000</v>
      </c>
      <c r="AI43" s="102">
        <f t="shared" si="71"/>
        <v>3700000</v>
      </c>
      <c r="AJ43" s="102">
        <f t="shared" si="71"/>
        <v>4800000</v>
      </c>
      <c r="AK43" s="102">
        <f t="shared" si="71"/>
        <v>4000000</v>
      </c>
      <c r="AL43" s="102">
        <f t="shared" si="71"/>
        <v>3000000</v>
      </c>
      <c r="AM43" s="102">
        <f t="shared" si="71"/>
        <v>1600000</v>
      </c>
      <c r="AN43" s="102">
        <f t="shared" si="71"/>
        <v>1500000</v>
      </c>
      <c r="AO43" s="102">
        <f t="shared" si="71"/>
        <v>2361305</v>
      </c>
      <c r="AP43" s="97">
        <f>SUM(AD43:AO43)</f>
        <v>25811305</v>
      </c>
      <c r="AQ43" s="102" t="str">
        <f t="shared" ref="AQ43:BB43" si="72">AQ44</f>
        <v/>
      </c>
      <c r="AR43" s="102" t="str">
        <f t="shared" si="72"/>
        <v/>
      </c>
      <c r="AS43" s="102" t="str">
        <f t="shared" si="72"/>
        <v/>
      </c>
      <c r="AT43" s="102" t="str">
        <f t="shared" si="72"/>
        <v/>
      </c>
      <c r="AU43" s="102" t="str">
        <f t="shared" si="72"/>
        <v/>
      </c>
      <c r="AV43" s="102" t="str">
        <f t="shared" si="72"/>
        <v/>
      </c>
      <c r="AW43" s="102" t="str">
        <f t="shared" si="72"/>
        <v/>
      </c>
      <c r="AX43" s="102" t="str">
        <f t="shared" si="72"/>
        <v/>
      </c>
      <c r="AY43" s="102" t="str">
        <f t="shared" si="72"/>
        <v/>
      </c>
      <c r="AZ43" s="102" t="str">
        <f t="shared" si="72"/>
        <v/>
      </c>
      <c r="BA43" s="102" t="str">
        <f t="shared" si="72"/>
        <v/>
      </c>
      <c r="BB43" s="102" t="str">
        <f t="shared" si="72"/>
        <v/>
      </c>
      <c r="BC43" s="97">
        <f>SUM(AQ43:BB43)</f>
        <v>0</v>
      </c>
      <c r="BD43" s="102" t="str">
        <f t="shared" ref="BD43:BO43" si="73">BD44</f>
        <v/>
      </c>
      <c r="BE43" s="102" t="str">
        <f t="shared" si="73"/>
        <v/>
      </c>
      <c r="BF43" s="102" t="str">
        <f t="shared" si="73"/>
        <v/>
      </c>
      <c r="BG43" s="102" t="str">
        <f t="shared" si="73"/>
        <v/>
      </c>
      <c r="BH43" s="102" t="str">
        <f t="shared" si="73"/>
        <v/>
      </c>
      <c r="BI43" s="102" t="str">
        <f t="shared" si="73"/>
        <v/>
      </c>
      <c r="BJ43" s="102" t="str">
        <f t="shared" si="73"/>
        <v/>
      </c>
      <c r="BK43" s="102" t="str">
        <f t="shared" si="73"/>
        <v/>
      </c>
      <c r="BL43" s="102" t="str">
        <f t="shared" si="73"/>
        <v/>
      </c>
      <c r="BM43" s="102" t="str">
        <f t="shared" si="73"/>
        <v/>
      </c>
      <c r="BN43" s="102" t="str">
        <f t="shared" si="73"/>
        <v/>
      </c>
      <c r="BO43" s="102" t="str">
        <f t="shared" si="73"/>
        <v/>
      </c>
      <c r="BP43" s="97">
        <f>SUM(BD43:BO43)</f>
        <v>0</v>
      </c>
      <c r="BQ43" s="102" t="str">
        <f t="shared" ref="BQ43:CB43" si="74">BQ44</f>
        <v/>
      </c>
      <c r="BR43" s="102" t="str">
        <f t="shared" si="74"/>
        <v/>
      </c>
      <c r="BS43" s="102" t="str">
        <f t="shared" si="74"/>
        <v/>
      </c>
      <c r="BT43" s="102" t="str">
        <f t="shared" si="74"/>
        <v/>
      </c>
      <c r="BU43" s="102" t="str">
        <f t="shared" si="74"/>
        <v/>
      </c>
      <c r="BV43" s="102" t="str">
        <f t="shared" si="74"/>
        <v/>
      </c>
      <c r="BW43" s="102" t="str">
        <f t="shared" si="74"/>
        <v/>
      </c>
      <c r="BX43" s="102" t="str">
        <f t="shared" si="74"/>
        <v/>
      </c>
      <c r="BY43" s="102" t="str">
        <f t="shared" si="74"/>
        <v/>
      </c>
      <c r="BZ43" s="102" t="str">
        <f t="shared" si="74"/>
        <v/>
      </c>
      <c r="CA43" s="102" t="str">
        <f t="shared" si="74"/>
        <v/>
      </c>
      <c r="CB43" s="102" t="str">
        <f t="shared" si="74"/>
        <v/>
      </c>
      <c r="CC43" s="97">
        <f>SUM(BQ43:CB43)</f>
        <v>0</v>
      </c>
      <c r="CD43" s="102" t="str">
        <f t="shared" ref="CD43:CO43" si="75">CD44</f>
        <v/>
      </c>
      <c r="CE43" s="102" t="str">
        <f t="shared" si="75"/>
        <v/>
      </c>
      <c r="CF43" s="102" t="str">
        <f t="shared" si="75"/>
        <v/>
      </c>
      <c r="CG43" s="102" t="str">
        <f t="shared" si="75"/>
        <v/>
      </c>
      <c r="CH43" s="102" t="str">
        <f t="shared" si="75"/>
        <v/>
      </c>
      <c r="CI43" s="102" t="str">
        <f t="shared" si="75"/>
        <v/>
      </c>
      <c r="CJ43" s="102" t="str">
        <f t="shared" si="75"/>
        <v/>
      </c>
      <c r="CK43" s="102" t="str">
        <f t="shared" si="75"/>
        <v/>
      </c>
      <c r="CL43" s="102" t="str">
        <f t="shared" si="75"/>
        <v/>
      </c>
      <c r="CM43" s="102" t="str">
        <f t="shared" si="75"/>
        <v/>
      </c>
      <c r="CN43" s="102" t="str">
        <f t="shared" si="75"/>
        <v/>
      </c>
      <c r="CO43" s="102" t="str">
        <f t="shared" si="75"/>
        <v/>
      </c>
      <c r="CP43" s="97">
        <f>SUM(CD43:CO43)</f>
        <v>0</v>
      </c>
      <c r="CQ43" s="98"/>
      <c r="CR43" s="98"/>
      <c r="CS43" s="98"/>
      <c r="CT43" s="98"/>
      <c r="CU43" s="98"/>
    </row>
    <row r="44" ht="15.75" customHeight="1">
      <c r="A44" s="186"/>
      <c r="B44" s="46" t="s">
        <v>250</v>
      </c>
      <c r="C44" s="84"/>
      <c r="D44" s="210"/>
      <c r="E44" s="210"/>
      <c r="F44" s="210"/>
      <c r="G44" s="210"/>
      <c r="H44" s="210"/>
      <c r="I44" s="210"/>
      <c r="J44" s="147">
        <v>3000000.0</v>
      </c>
      <c r="K44" s="147">
        <v>3500000.0</v>
      </c>
      <c r="L44" s="147">
        <v>2000000.0</v>
      </c>
      <c r="M44" s="147">
        <v>700000.0</v>
      </c>
      <c r="N44" s="147">
        <v>700000.0</v>
      </c>
      <c r="O44" s="147">
        <v>2000000.0</v>
      </c>
      <c r="P44" s="96"/>
      <c r="Q44" s="147">
        <v>1200000.0</v>
      </c>
      <c r="R44" s="147">
        <v>500000.0</v>
      </c>
      <c r="S44" s="210"/>
      <c r="T44" s="210"/>
      <c r="U44" s="147">
        <v>1200000.0</v>
      </c>
      <c r="V44" s="147">
        <v>3300000.0</v>
      </c>
      <c r="W44" s="147">
        <v>4400000.0</v>
      </c>
      <c r="X44" s="147">
        <v>4000000.0</v>
      </c>
      <c r="Y44" s="147">
        <v>2900000.0</v>
      </c>
      <c r="Z44" s="147">
        <v>1200000.0</v>
      </c>
      <c r="AA44" s="147">
        <v>1100000.0</v>
      </c>
      <c r="AB44" s="147">
        <v>2600000.0</v>
      </c>
      <c r="AC44" s="96"/>
      <c r="AD44" s="147">
        <v>1700000.0</v>
      </c>
      <c r="AE44" s="147">
        <v>900000.0</v>
      </c>
      <c r="AF44" s="147">
        <v>300000.0</v>
      </c>
      <c r="AG44" s="147">
        <v>250000.0</v>
      </c>
      <c r="AH44" s="147">
        <v>1700000.0</v>
      </c>
      <c r="AI44" s="147">
        <v>3700000.0</v>
      </c>
      <c r="AJ44" s="147">
        <v>4800000.0</v>
      </c>
      <c r="AK44" s="147">
        <v>4000000.0</v>
      </c>
      <c r="AL44" s="147">
        <v>3000000.0</v>
      </c>
      <c r="AM44" s="147">
        <v>1600000.0</v>
      </c>
      <c r="AN44" s="147">
        <v>1500000.0</v>
      </c>
      <c r="AO44" s="147">
        <v>2361305.0</v>
      </c>
      <c r="AP44" s="96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96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96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96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99"/>
      <c r="CR44" s="99"/>
      <c r="CS44" s="99"/>
      <c r="CT44" s="99"/>
      <c r="CU44" s="99"/>
    </row>
    <row r="45" ht="15.75" customHeight="1">
      <c r="A45" s="194"/>
      <c r="B45" s="195" t="s">
        <v>251</v>
      </c>
      <c r="C45" s="196"/>
      <c r="D45" s="211">
        <f>D41</f>
        <v>58608134.5</v>
      </c>
      <c r="E45" s="211">
        <f t="shared" ref="E45:O45" si="76">D45+E41-E44</f>
        <v>58608134.5</v>
      </c>
      <c r="F45" s="211">
        <f t="shared" si="76"/>
        <v>58608134.5</v>
      </c>
      <c r="G45" s="211">
        <f t="shared" si="76"/>
        <v>58608134.5</v>
      </c>
      <c r="H45" s="211">
        <f t="shared" si="76"/>
        <v>58608134.5</v>
      </c>
      <c r="I45" s="211">
        <f t="shared" si="76"/>
        <v>58608134.5</v>
      </c>
      <c r="J45" s="211">
        <f t="shared" si="76"/>
        <v>55608134.5</v>
      </c>
      <c r="K45" s="211">
        <f t="shared" si="76"/>
        <v>52108134.5</v>
      </c>
      <c r="L45" s="211">
        <f t="shared" si="76"/>
        <v>50108134.5</v>
      </c>
      <c r="M45" s="211">
        <f t="shared" si="76"/>
        <v>49408134.5</v>
      </c>
      <c r="N45" s="211">
        <f t="shared" si="76"/>
        <v>48708134.5</v>
      </c>
      <c r="O45" s="211">
        <f t="shared" si="76"/>
        <v>46708134.5</v>
      </c>
      <c r="P45" s="198"/>
      <c r="Q45" s="211">
        <f>O45+Q41-Q44</f>
        <v>45508134.5</v>
      </c>
      <c r="R45" s="211">
        <f t="shared" ref="R45:AB45" si="77">Q45+R41-R44</f>
        <v>45008134.5</v>
      </c>
      <c r="S45" s="211">
        <f t="shared" si="77"/>
        <v>45008134.5</v>
      </c>
      <c r="T45" s="211">
        <f t="shared" si="77"/>
        <v>45008134.5</v>
      </c>
      <c r="U45" s="211">
        <f t="shared" si="77"/>
        <v>43808134.5</v>
      </c>
      <c r="V45" s="211">
        <f t="shared" si="77"/>
        <v>40508134.5</v>
      </c>
      <c r="W45" s="211">
        <f t="shared" si="77"/>
        <v>36108134.5</v>
      </c>
      <c r="X45" s="211">
        <f t="shared" si="77"/>
        <v>32108134.5</v>
      </c>
      <c r="Y45" s="211">
        <f t="shared" si="77"/>
        <v>29208134.5</v>
      </c>
      <c r="Z45" s="211">
        <f t="shared" si="77"/>
        <v>28008134.5</v>
      </c>
      <c r="AA45" s="211">
        <f t="shared" si="77"/>
        <v>26908134.5</v>
      </c>
      <c r="AB45" s="211">
        <f t="shared" si="77"/>
        <v>24308134.5</v>
      </c>
      <c r="AC45" s="211"/>
      <c r="AD45" s="211">
        <f>AB45+AD41-AD44</f>
        <v>22608134.5</v>
      </c>
      <c r="AE45" s="211">
        <f t="shared" ref="AE45:AO45" si="78">AD45+AE41-AE44</f>
        <v>21708134.5</v>
      </c>
      <c r="AF45" s="211">
        <f t="shared" si="78"/>
        <v>21408134.5</v>
      </c>
      <c r="AG45" s="211">
        <f t="shared" si="78"/>
        <v>21158134.5</v>
      </c>
      <c r="AH45" s="211">
        <f t="shared" si="78"/>
        <v>19458134.5</v>
      </c>
      <c r="AI45" s="211">
        <f t="shared" si="78"/>
        <v>15758134.5</v>
      </c>
      <c r="AJ45" s="211">
        <f t="shared" si="78"/>
        <v>10958134.5</v>
      </c>
      <c r="AK45" s="211">
        <f t="shared" si="78"/>
        <v>6958134.5</v>
      </c>
      <c r="AL45" s="211">
        <f t="shared" si="78"/>
        <v>3958134.5</v>
      </c>
      <c r="AM45" s="211">
        <f t="shared" si="78"/>
        <v>2358134.5</v>
      </c>
      <c r="AN45" s="211">
        <f t="shared" si="78"/>
        <v>858134.5</v>
      </c>
      <c r="AO45" s="211">
        <f t="shared" si="78"/>
        <v>-1503170.5</v>
      </c>
      <c r="AP45" s="211"/>
      <c r="AQ45" s="211">
        <f>AO45+AQ41-AQ44</f>
        <v>-1503170.5</v>
      </c>
      <c r="AR45" s="211">
        <f t="shared" ref="AR45:BB45" si="79">AQ45+AR41-AR44</f>
        <v>-1503170.5</v>
      </c>
      <c r="AS45" s="211">
        <f t="shared" si="79"/>
        <v>-1503170.5</v>
      </c>
      <c r="AT45" s="211">
        <f t="shared" si="79"/>
        <v>-1503170.5</v>
      </c>
      <c r="AU45" s="211">
        <f t="shared" si="79"/>
        <v>-1503170.5</v>
      </c>
      <c r="AV45" s="211">
        <f t="shared" si="79"/>
        <v>-1503170.5</v>
      </c>
      <c r="AW45" s="211">
        <f t="shared" si="79"/>
        <v>-1503170.5</v>
      </c>
      <c r="AX45" s="211">
        <f t="shared" si="79"/>
        <v>-1503170.5</v>
      </c>
      <c r="AY45" s="211">
        <f t="shared" si="79"/>
        <v>-1503170.5</v>
      </c>
      <c r="AZ45" s="211">
        <f t="shared" si="79"/>
        <v>-1503170.5</v>
      </c>
      <c r="BA45" s="211">
        <f t="shared" si="79"/>
        <v>-1503170.5</v>
      </c>
      <c r="BB45" s="211">
        <f t="shared" si="79"/>
        <v>-1503170.5</v>
      </c>
      <c r="BC45" s="211"/>
      <c r="BD45" s="211">
        <f>BB45+BD41-BD44</f>
        <v>-1503170.5</v>
      </c>
      <c r="BE45" s="211">
        <f t="shared" ref="BE45:BO45" si="80">BD45+BE41-BE44</f>
        <v>-1503170.5</v>
      </c>
      <c r="BF45" s="211">
        <f t="shared" si="80"/>
        <v>-1503170.5</v>
      </c>
      <c r="BG45" s="211">
        <f t="shared" si="80"/>
        <v>-1503170.5</v>
      </c>
      <c r="BH45" s="211">
        <f t="shared" si="80"/>
        <v>-1503170.5</v>
      </c>
      <c r="BI45" s="211">
        <f t="shared" si="80"/>
        <v>-1503170.5</v>
      </c>
      <c r="BJ45" s="211">
        <f t="shared" si="80"/>
        <v>-1503170.5</v>
      </c>
      <c r="BK45" s="211">
        <f t="shared" si="80"/>
        <v>-1503170.5</v>
      </c>
      <c r="BL45" s="211">
        <f t="shared" si="80"/>
        <v>-1503170.5</v>
      </c>
      <c r="BM45" s="211">
        <f t="shared" si="80"/>
        <v>-1503170.5</v>
      </c>
      <c r="BN45" s="211">
        <f t="shared" si="80"/>
        <v>-1503170.5</v>
      </c>
      <c r="BO45" s="211">
        <f t="shared" si="80"/>
        <v>-1503170.5</v>
      </c>
      <c r="BP45" s="211"/>
      <c r="BQ45" s="211">
        <f>BO45+BQ41-BQ44</f>
        <v>-1503170.5</v>
      </c>
      <c r="BR45" s="211">
        <f t="shared" ref="BR45:CB45" si="81">BQ45+BR41-BR44</f>
        <v>-1503170.5</v>
      </c>
      <c r="BS45" s="211">
        <f t="shared" si="81"/>
        <v>-1503170.5</v>
      </c>
      <c r="BT45" s="211">
        <f t="shared" si="81"/>
        <v>-1503170.5</v>
      </c>
      <c r="BU45" s="211">
        <f t="shared" si="81"/>
        <v>-1503170.5</v>
      </c>
      <c r="BV45" s="211">
        <f t="shared" si="81"/>
        <v>-1503170.5</v>
      </c>
      <c r="BW45" s="211">
        <f t="shared" si="81"/>
        <v>-1503170.5</v>
      </c>
      <c r="BX45" s="211">
        <f t="shared" si="81"/>
        <v>-1503170.5</v>
      </c>
      <c r="BY45" s="211">
        <f t="shared" si="81"/>
        <v>-1503170.5</v>
      </c>
      <c r="BZ45" s="211">
        <f t="shared" si="81"/>
        <v>-1503170.5</v>
      </c>
      <c r="CA45" s="211">
        <f t="shared" si="81"/>
        <v>-1503170.5</v>
      </c>
      <c r="CB45" s="211">
        <f t="shared" si="81"/>
        <v>-1503170.5</v>
      </c>
      <c r="CC45" s="211"/>
      <c r="CD45" s="211">
        <f>CB45+CD41-CD44</f>
        <v>-1503170.5</v>
      </c>
      <c r="CE45" s="211">
        <f t="shared" ref="CE45:CO45" si="82">CD45+CE41-CE44</f>
        <v>-1503170.5</v>
      </c>
      <c r="CF45" s="211">
        <f t="shared" si="82"/>
        <v>-1503170.5</v>
      </c>
      <c r="CG45" s="211">
        <f t="shared" si="82"/>
        <v>-1503170.5</v>
      </c>
      <c r="CH45" s="211">
        <f t="shared" si="82"/>
        <v>-1503170.5</v>
      </c>
      <c r="CI45" s="211">
        <f t="shared" si="82"/>
        <v>-1503170.5</v>
      </c>
      <c r="CJ45" s="211">
        <f t="shared" si="82"/>
        <v>-1503170.5</v>
      </c>
      <c r="CK45" s="211">
        <f t="shared" si="82"/>
        <v>-1503170.5</v>
      </c>
      <c r="CL45" s="211">
        <f t="shared" si="82"/>
        <v>-1503170.5</v>
      </c>
      <c r="CM45" s="211">
        <f t="shared" si="82"/>
        <v>-1503170.5</v>
      </c>
      <c r="CN45" s="211">
        <f t="shared" si="82"/>
        <v>-1503170.5</v>
      </c>
      <c r="CO45" s="211">
        <f t="shared" si="82"/>
        <v>-1503170.5</v>
      </c>
      <c r="CP45" s="211"/>
      <c r="CQ45" s="212"/>
      <c r="CR45" s="212"/>
      <c r="CS45" s="212"/>
      <c r="CT45" s="212"/>
      <c r="CU45" s="212"/>
    </row>
    <row r="46" ht="15.75" customHeight="1">
      <c r="A46" s="213"/>
      <c r="B46" s="70"/>
    </row>
    <row r="47" ht="15.75" customHeight="1">
      <c r="A47" s="214"/>
      <c r="B47" s="195" t="s">
        <v>252</v>
      </c>
      <c r="C47" s="215"/>
      <c r="D47" s="216">
        <f t="shared" ref="D47:O47" si="83">D40+D41-D43</f>
        <v>117216269</v>
      </c>
      <c r="E47" s="216">
        <f t="shared" si="83"/>
        <v>0</v>
      </c>
      <c r="F47" s="216">
        <f t="shared" si="83"/>
        <v>0</v>
      </c>
      <c r="G47" s="216">
        <f t="shared" si="83"/>
        <v>0</v>
      </c>
      <c r="H47" s="216">
        <f t="shared" si="83"/>
        <v>0</v>
      </c>
      <c r="I47" s="216">
        <f t="shared" si="83"/>
        <v>0</v>
      </c>
      <c r="J47" s="216">
        <f t="shared" si="83"/>
        <v>-3000000</v>
      </c>
      <c r="K47" s="216">
        <f t="shared" si="83"/>
        <v>-3500000</v>
      </c>
      <c r="L47" s="216">
        <f t="shared" si="83"/>
        <v>-2000000</v>
      </c>
      <c r="M47" s="216">
        <f t="shared" si="83"/>
        <v>-700000</v>
      </c>
      <c r="N47" s="216">
        <f t="shared" si="83"/>
        <v>-700000</v>
      </c>
      <c r="O47" s="216">
        <f t="shared" si="83"/>
        <v>-2000000</v>
      </c>
      <c r="P47" s="216">
        <f>SUM(D47:O47)</f>
        <v>105316269</v>
      </c>
      <c r="Q47" s="216">
        <f t="shared" ref="Q47:AB47" si="84">Q40+Q41-Q43</f>
        <v>-1200000</v>
      </c>
      <c r="R47" s="216">
        <f t="shared" si="84"/>
        <v>-500000</v>
      </c>
      <c r="S47" s="216">
        <f t="shared" si="84"/>
        <v>0</v>
      </c>
      <c r="T47" s="216">
        <f t="shared" si="84"/>
        <v>0</v>
      </c>
      <c r="U47" s="216">
        <f t="shared" si="84"/>
        <v>-1200000</v>
      </c>
      <c r="V47" s="216">
        <f t="shared" si="84"/>
        <v>-3300000</v>
      </c>
      <c r="W47" s="216">
        <f t="shared" si="84"/>
        <v>-4400000</v>
      </c>
      <c r="X47" s="216">
        <f t="shared" si="84"/>
        <v>-4000000</v>
      </c>
      <c r="Y47" s="216">
        <f t="shared" si="84"/>
        <v>-2900000</v>
      </c>
      <c r="Z47" s="216">
        <f t="shared" si="84"/>
        <v>-1200000</v>
      </c>
      <c r="AA47" s="216">
        <f t="shared" si="84"/>
        <v>-1100000</v>
      </c>
      <c r="AB47" s="216">
        <f t="shared" si="84"/>
        <v>-2600000</v>
      </c>
      <c r="AC47" s="216">
        <f>SUM(Q47:AB47)</f>
        <v>-22400000</v>
      </c>
      <c r="AD47" s="216">
        <f t="shared" ref="AD47:AO47" si="85">AD40+AD41-AD43</f>
        <v>-1700000</v>
      </c>
      <c r="AE47" s="216">
        <f t="shared" si="85"/>
        <v>-900000</v>
      </c>
      <c r="AF47" s="216">
        <f t="shared" si="85"/>
        <v>-300000</v>
      </c>
      <c r="AG47" s="216">
        <f t="shared" si="85"/>
        <v>-250000</v>
      </c>
      <c r="AH47" s="216">
        <f t="shared" si="85"/>
        <v>-1700000</v>
      </c>
      <c r="AI47" s="216">
        <f t="shared" si="85"/>
        <v>-3700000</v>
      </c>
      <c r="AJ47" s="216">
        <f t="shared" si="85"/>
        <v>-4800000</v>
      </c>
      <c r="AK47" s="216">
        <f t="shared" si="85"/>
        <v>-4000000</v>
      </c>
      <c r="AL47" s="216">
        <f t="shared" si="85"/>
        <v>-3000000</v>
      </c>
      <c r="AM47" s="216">
        <f t="shared" si="85"/>
        <v>-1600000</v>
      </c>
      <c r="AN47" s="216">
        <f t="shared" si="85"/>
        <v>-1500000</v>
      </c>
      <c r="AO47" s="216">
        <f t="shared" si="85"/>
        <v>-2361305</v>
      </c>
      <c r="AP47" s="217">
        <f>SUM(AD47:AO47)</f>
        <v>-25811305</v>
      </c>
      <c r="AQ47" s="216">
        <f t="shared" ref="AQ47:BB47" si="86">AQ40+AQ41-AQ43</f>
        <v>0</v>
      </c>
      <c r="AR47" s="216">
        <f t="shared" si="86"/>
        <v>0</v>
      </c>
      <c r="AS47" s="216">
        <f t="shared" si="86"/>
        <v>0</v>
      </c>
      <c r="AT47" s="216">
        <f t="shared" si="86"/>
        <v>0</v>
      </c>
      <c r="AU47" s="216">
        <f t="shared" si="86"/>
        <v>0</v>
      </c>
      <c r="AV47" s="216">
        <f t="shared" si="86"/>
        <v>0</v>
      </c>
      <c r="AW47" s="216">
        <f t="shared" si="86"/>
        <v>0</v>
      </c>
      <c r="AX47" s="216">
        <f t="shared" si="86"/>
        <v>0</v>
      </c>
      <c r="AY47" s="216">
        <f t="shared" si="86"/>
        <v>0</v>
      </c>
      <c r="AZ47" s="216">
        <f t="shared" si="86"/>
        <v>0</v>
      </c>
      <c r="BA47" s="216">
        <f t="shared" si="86"/>
        <v>0</v>
      </c>
      <c r="BB47" s="216">
        <f t="shared" si="86"/>
        <v>0</v>
      </c>
      <c r="BC47" s="217">
        <f>SUM(AQ47:BB47)</f>
        <v>0</v>
      </c>
      <c r="BD47" s="216">
        <f t="shared" ref="BD47:BO47" si="87">BD40+BD41-BD43</f>
        <v>0</v>
      </c>
      <c r="BE47" s="216">
        <f t="shared" si="87"/>
        <v>0</v>
      </c>
      <c r="BF47" s="216">
        <f t="shared" si="87"/>
        <v>0</v>
      </c>
      <c r="BG47" s="216">
        <f t="shared" si="87"/>
        <v>0</v>
      </c>
      <c r="BH47" s="216">
        <f t="shared" si="87"/>
        <v>0</v>
      </c>
      <c r="BI47" s="216">
        <f t="shared" si="87"/>
        <v>0</v>
      </c>
      <c r="BJ47" s="216">
        <f t="shared" si="87"/>
        <v>0</v>
      </c>
      <c r="BK47" s="216">
        <f t="shared" si="87"/>
        <v>0</v>
      </c>
      <c r="BL47" s="216">
        <f t="shared" si="87"/>
        <v>0</v>
      </c>
      <c r="BM47" s="216">
        <f t="shared" si="87"/>
        <v>0</v>
      </c>
      <c r="BN47" s="216">
        <f t="shared" si="87"/>
        <v>0</v>
      </c>
      <c r="BO47" s="216">
        <f t="shared" si="87"/>
        <v>0</v>
      </c>
      <c r="BP47" s="217">
        <f>SUM(BD47:BO47)</f>
        <v>0</v>
      </c>
      <c r="BQ47" s="216">
        <f t="shared" ref="BQ47:CB47" si="88">BQ40+BQ41-BQ43</f>
        <v>0</v>
      </c>
      <c r="BR47" s="216">
        <f t="shared" si="88"/>
        <v>0</v>
      </c>
      <c r="BS47" s="216">
        <f t="shared" si="88"/>
        <v>0</v>
      </c>
      <c r="BT47" s="216">
        <f t="shared" si="88"/>
        <v>0</v>
      </c>
      <c r="BU47" s="216">
        <f t="shared" si="88"/>
        <v>0</v>
      </c>
      <c r="BV47" s="216">
        <f t="shared" si="88"/>
        <v>0</v>
      </c>
      <c r="BW47" s="216">
        <f t="shared" si="88"/>
        <v>0</v>
      </c>
      <c r="BX47" s="216">
        <f t="shared" si="88"/>
        <v>0</v>
      </c>
      <c r="BY47" s="216">
        <f t="shared" si="88"/>
        <v>0</v>
      </c>
      <c r="BZ47" s="216">
        <f t="shared" si="88"/>
        <v>0</v>
      </c>
      <c r="CA47" s="216">
        <f t="shared" si="88"/>
        <v>0</v>
      </c>
      <c r="CB47" s="216">
        <f t="shared" si="88"/>
        <v>0</v>
      </c>
      <c r="CC47" s="217">
        <f>SUM(BQ47:CB47)</f>
        <v>0</v>
      </c>
      <c r="CD47" s="216">
        <f t="shared" ref="CD47:CO47" si="89">CD40+CD41-CD43</f>
        <v>0</v>
      </c>
      <c r="CE47" s="216">
        <f t="shared" si="89"/>
        <v>0</v>
      </c>
      <c r="CF47" s="216">
        <f t="shared" si="89"/>
        <v>0</v>
      </c>
      <c r="CG47" s="216">
        <f t="shared" si="89"/>
        <v>0</v>
      </c>
      <c r="CH47" s="216">
        <f t="shared" si="89"/>
        <v>0</v>
      </c>
      <c r="CI47" s="216">
        <f t="shared" si="89"/>
        <v>0</v>
      </c>
      <c r="CJ47" s="216">
        <f t="shared" si="89"/>
        <v>0</v>
      </c>
      <c r="CK47" s="216">
        <f t="shared" si="89"/>
        <v>0</v>
      </c>
      <c r="CL47" s="216">
        <f t="shared" si="89"/>
        <v>0</v>
      </c>
      <c r="CM47" s="216">
        <f t="shared" si="89"/>
        <v>0</v>
      </c>
      <c r="CN47" s="216">
        <f t="shared" si="89"/>
        <v>0</v>
      </c>
      <c r="CO47" s="216">
        <f t="shared" si="89"/>
        <v>0</v>
      </c>
      <c r="CP47" s="217">
        <f>SUM(CD47:CO47)</f>
        <v>0</v>
      </c>
      <c r="CQ47" s="218"/>
      <c r="CR47" s="218"/>
      <c r="CS47" s="218"/>
      <c r="CT47" s="218"/>
      <c r="CU47" s="218"/>
    </row>
    <row r="48" ht="15.75" customHeight="1">
      <c r="B48" s="34"/>
    </row>
    <row r="49" ht="15.75" customHeight="1">
      <c r="A49" s="188"/>
      <c r="B49" s="219" t="s">
        <v>253</v>
      </c>
      <c r="C49" s="220"/>
      <c r="D49" s="200">
        <f t="shared" ref="D49:O49" si="90">D29+D32+D47</f>
        <v>114730890.8</v>
      </c>
      <c r="E49" s="200">
        <f t="shared" si="90"/>
        <v>-56023528.17</v>
      </c>
      <c r="F49" s="200">
        <f t="shared" si="90"/>
        <v>-5185378.167</v>
      </c>
      <c r="G49" s="200">
        <f t="shared" si="90"/>
        <v>-18222878.17</v>
      </c>
      <c r="H49" s="200">
        <f t="shared" si="90"/>
        <v>-31088978.17</v>
      </c>
      <c r="I49" s="200">
        <f t="shared" si="90"/>
        <v>-4210128.167</v>
      </c>
      <c r="J49" s="200">
        <f t="shared" si="90"/>
        <v>1045664.584</v>
      </c>
      <c r="K49" s="200">
        <f t="shared" si="90"/>
        <v>97732.07502</v>
      </c>
      <c r="L49" s="200">
        <f t="shared" si="90"/>
        <v>551056.5338</v>
      </c>
      <c r="M49" s="200">
        <f t="shared" si="90"/>
        <v>210137.0221</v>
      </c>
      <c r="N49" s="200">
        <f t="shared" si="90"/>
        <v>119737.1448</v>
      </c>
      <c r="O49" s="200">
        <f t="shared" si="90"/>
        <v>253934.5486</v>
      </c>
      <c r="P49" s="200"/>
      <c r="Q49" s="200">
        <f t="shared" ref="Q49:AB49" si="91">Q29+Q32+Q47</f>
        <v>158069.5309</v>
      </c>
      <c r="R49" s="200">
        <f t="shared" si="91"/>
        <v>138937.3901</v>
      </c>
      <c r="S49" s="200">
        <f t="shared" si="91"/>
        <v>14272.00442</v>
      </c>
      <c r="T49" s="200">
        <f t="shared" si="91"/>
        <v>-45922.54975</v>
      </c>
      <c r="U49" s="200">
        <f t="shared" si="91"/>
        <v>158069.5309</v>
      </c>
      <c r="V49" s="200">
        <f t="shared" si="91"/>
        <v>116716.2282</v>
      </c>
      <c r="W49" s="200">
        <f t="shared" si="91"/>
        <v>181508.0041</v>
      </c>
      <c r="X49" s="200">
        <f t="shared" si="91"/>
        <v>119216.145</v>
      </c>
      <c r="Y49" s="200">
        <f t="shared" si="91"/>
        <v>127534.3106</v>
      </c>
      <c r="Z49" s="200">
        <f t="shared" si="91"/>
        <v>145464.9904</v>
      </c>
      <c r="AA49" s="200">
        <f t="shared" si="91"/>
        <v>140630.3399</v>
      </c>
      <c r="AB49" s="200">
        <f t="shared" si="91"/>
        <v>132340.5677</v>
      </c>
      <c r="AC49" s="200"/>
      <c r="AD49" s="200">
        <f t="shared" ref="AD49:AO49" si="92">AD29+AD32+AD47</f>
        <v>107756.8495</v>
      </c>
      <c r="AE49" s="200">
        <f t="shared" si="92"/>
        <v>130961.0389</v>
      </c>
      <c r="AF49" s="200">
        <f t="shared" si="92"/>
        <v>120881.2723</v>
      </c>
      <c r="AG49" s="200">
        <f t="shared" si="92"/>
        <v>97178.35461</v>
      </c>
      <c r="AH49" s="200">
        <f t="shared" si="92"/>
        <v>107756.8495</v>
      </c>
      <c r="AI49" s="200">
        <f t="shared" si="92"/>
        <v>220986.2959</v>
      </c>
      <c r="AJ49" s="200">
        <f t="shared" si="92"/>
        <v>200255.3658</v>
      </c>
      <c r="AK49" s="200">
        <f t="shared" si="92"/>
        <v>530600.3688</v>
      </c>
      <c r="AL49" s="200">
        <f t="shared" si="92"/>
        <v>411004.9057</v>
      </c>
      <c r="AM49" s="200">
        <f t="shared" si="92"/>
        <v>112670.3874</v>
      </c>
      <c r="AN49" s="200">
        <f t="shared" si="92"/>
        <v>95598.46599</v>
      </c>
      <c r="AO49" s="200">
        <f t="shared" si="92"/>
        <v>760330.3781</v>
      </c>
      <c r="AP49" s="200"/>
      <c r="AQ49" s="200">
        <f t="shared" ref="AQ49:BB49" si="93">AQ29+AQ32+AQ47</f>
        <v>2182325.384</v>
      </c>
      <c r="AR49" s="200">
        <f t="shared" si="93"/>
        <v>1361454.623</v>
      </c>
      <c r="AS49" s="200">
        <f t="shared" si="93"/>
        <v>773360.3935</v>
      </c>
      <c r="AT49" s="200">
        <f t="shared" si="93"/>
        <v>687895.2462</v>
      </c>
      <c r="AU49" s="200">
        <f t="shared" si="93"/>
        <v>2182325.384</v>
      </c>
      <c r="AV49" s="200">
        <f t="shared" si="93"/>
        <v>4318708.125</v>
      </c>
      <c r="AW49" s="200">
        <f t="shared" si="93"/>
        <v>5432212.197</v>
      </c>
      <c r="AX49" s="200">
        <f t="shared" si="93"/>
        <v>4954973.168</v>
      </c>
      <c r="AY49" s="200">
        <f t="shared" si="93"/>
        <v>3806617.553</v>
      </c>
      <c r="AZ49" s="200">
        <f t="shared" si="93"/>
        <v>2091538.995</v>
      </c>
      <c r="BA49" s="200">
        <f t="shared" si="93"/>
        <v>1961853.57</v>
      </c>
      <c r="BB49" s="200">
        <f t="shared" si="93"/>
        <v>3523256.081</v>
      </c>
      <c r="BC49" s="200"/>
      <c r="BD49" s="200">
        <f t="shared" ref="BD49:BO49" si="94">BD29+BD32+BD47</f>
        <v>2568778.023</v>
      </c>
      <c r="BE49" s="200">
        <f t="shared" si="94"/>
        <v>1702482.72</v>
      </c>
      <c r="BF49" s="200">
        <f t="shared" si="94"/>
        <v>1137060.937</v>
      </c>
      <c r="BG49" s="200">
        <f t="shared" si="94"/>
        <v>1039471.578</v>
      </c>
      <c r="BH49" s="200">
        <f t="shared" si="94"/>
        <v>2568778.023</v>
      </c>
      <c r="BI49" s="200">
        <f t="shared" si="94"/>
        <v>4728999.544</v>
      </c>
      <c r="BJ49" s="200">
        <f t="shared" si="94"/>
        <v>5683891.061</v>
      </c>
      <c r="BK49" s="200">
        <f t="shared" si="94"/>
        <v>5392860.712</v>
      </c>
      <c r="BL49" s="200">
        <f t="shared" si="94"/>
        <v>4214868.622</v>
      </c>
      <c r="BM49" s="200">
        <f t="shared" si="94"/>
        <v>2482557.221</v>
      </c>
      <c r="BN49" s="200">
        <f t="shared" si="94"/>
        <v>2339866.37</v>
      </c>
      <c r="BO49" s="200">
        <f t="shared" si="94"/>
        <v>3937708.966</v>
      </c>
      <c r="BP49" s="200"/>
      <c r="BQ49" s="200">
        <f t="shared" ref="BQ49:CB49" si="95">BQ29+BQ32+BQ47</f>
        <v>2967607.803</v>
      </c>
      <c r="BR49" s="200">
        <f t="shared" si="95"/>
        <v>2054484.667</v>
      </c>
      <c r="BS49" s="200">
        <f t="shared" si="95"/>
        <v>1512456.057</v>
      </c>
      <c r="BT49" s="200">
        <f t="shared" si="95"/>
        <v>1402365.243</v>
      </c>
      <c r="BU49" s="200">
        <f t="shared" si="95"/>
        <v>2967607.803</v>
      </c>
      <c r="BV49" s="200">
        <f t="shared" si="95"/>
        <v>5152369.748</v>
      </c>
      <c r="BW49" s="200">
        <f t="shared" si="95"/>
        <v>5844809.051</v>
      </c>
      <c r="BX49" s="200">
        <f t="shared" si="95"/>
        <v>5844809.051</v>
      </c>
      <c r="BY49" s="200">
        <f t="shared" si="95"/>
        <v>4636273.338</v>
      </c>
      <c r="BZ49" s="200">
        <f t="shared" si="95"/>
        <v>2886230.163</v>
      </c>
      <c r="CA49" s="200">
        <f t="shared" si="95"/>
        <v>2730125.668</v>
      </c>
      <c r="CB49" s="200">
        <f t="shared" si="95"/>
        <v>4365519.607</v>
      </c>
      <c r="CC49" s="200"/>
      <c r="CD49" s="200">
        <f t="shared" ref="CD49:CO49" si="96">CD29+CD32+CD47</f>
        <v>3379326.644</v>
      </c>
      <c r="CE49" s="200">
        <f t="shared" si="96"/>
        <v>2417916.679</v>
      </c>
      <c r="CF49" s="200">
        <f t="shared" si="96"/>
        <v>1900037.201</v>
      </c>
      <c r="CG49" s="200">
        <f t="shared" si="96"/>
        <v>1777051.834</v>
      </c>
      <c r="CH49" s="200">
        <f t="shared" si="96"/>
        <v>3379326.644</v>
      </c>
      <c r="CI49" s="200">
        <f t="shared" si="96"/>
        <v>5589347.173</v>
      </c>
      <c r="CJ49" s="200">
        <f t="shared" si="96"/>
        <v>6010554.581</v>
      </c>
      <c r="CK49" s="200">
        <f t="shared" si="96"/>
        <v>6010554.581</v>
      </c>
      <c r="CL49" s="200">
        <f t="shared" si="96"/>
        <v>5071366.465</v>
      </c>
      <c r="CM49" s="200">
        <f t="shared" si="96"/>
        <v>3303082.289</v>
      </c>
      <c r="CN49" s="200">
        <f t="shared" si="96"/>
        <v>3133139.016</v>
      </c>
      <c r="CO49" s="200">
        <f t="shared" si="96"/>
        <v>4807233.562</v>
      </c>
      <c r="CP49" s="200"/>
      <c r="CQ49" s="201"/>
      <c r="CR49" s="201"/>
      <c r="CS49" s="201"/>
      <c r="CT49" s="201"/>
      <c r="CU49" s="201"/>
    </row>
    <row r="50" ht="15.75" customHeight="1">
      <c r="B50" s="34"/>
    </row>
    <row r="51" ht="15.75" customHeight="1">
      <c r="A51" s="188"/>
      <c r="B51" s="164" t="s">
        <v>254</v>
      </c>
      <c r="C51" s="85"/>
      <c r="D51" s="193">
        <f t="shared" ref="D51:O51" si="97">D28+D29+D32+D47</f>
        <v>114730890.8</v>
      </c>
      <c r="E51" s="193">
        <f t="shared" si="97"/>
        <v>58707362.67</v>
      </c>
      <c r="F51" s="193">
        <f t="shared" si="97"/>
        <v>53521984.5</v>
      </c>
      <c r="G51" s="193">
        <f t="shared" si="97"/>
        <v>35299106.33</v>
      </c>
      <c r="H51" s="193">
        <f t="shared" si="97"/>
        <v>4210128.167</v>
      </c>
      <c r="I51" s="193">
        <f t="shared" si="97"/>
        <v>-0.000000002793967724</v>
      </c>
      <c r="J51" s="193">
        <f t="shared" si="97"/>
        <v>1045664.584</v>
      </c>
      <c r="K51" s="193">
        <f t="shared" si="97"/>
        <v>1143396.659</v>
      </c>
      <c r="L51" s="193">
        <f t="shared" si="97"/>
        <v>1694453.193</v>
      </c>
      <c r="M51" s="193">
        <f t="shared" si="97"/>
        <v>1904590.215</v>
      </c>
      <c r="N51" s="193">
        <f t="shared" si="97"/>
        <v>2024327.359</v>
      </c>
      <c r="O51" s="193">
        <f t="shared" si="97"/>
        <v>2278261.908</v>
      </c>
      <c r="P51" s="97"/>
      <c r="Q51" s="193">
        <f t="shared" ref="Q51:AB51" si="98">Q28+Q29+Q32+Q47</f>
        <v>2436331.439</v>
      </c>
      <c r="R51" s="193">
        <f t="shared" si="98"/>
        <v>2575268.829</v>
      </c>
      <c r="S51" s="193">
        <f t="shared" si="98"/>
        <v>2589540.833</v>
      </c>
      <c r="T51" s="193">
        <f t="shared" si="98"/>
        <v>2543618.284</v>
      </c>
      <c r="U51" s="193">
        <f t="shared" si="98"/>
        <v>2701687.815</v>
      </c>
      <c r="V51" s="193">
        <f t="shared" si="98"/>
        <v>2818404.043</v>
      </c>
      <c r="W51" s="193">
        <f t="shared" si="98"/>
        <v>2999912.047</v>
      </c>
      <c r="X51" s="193">
        <f t="shared" si="98"/>
        <v>3119128.192</v>
      </c>
      <c r="Y51" s="193">
        <f t="shared" si="98"/>
        <v>3246662.502</v>
      </c>
      <c r="Z51" s="193">
        <f t="shared" si="98"/>
        <v>3392127.493</v>
      </c>
      <c r="AA51" s="193">
        <f t="shared" si="98"/>
        <v>3532757.833</v>
      </c>
      <c r="AB51" s="193">
        <f t="shared" si="98"/>
        <v>3665098.401</v>
      </c>
      <c r="AC51" s="97"/>
      <c r="AD51" s="193">
        <f t="shared" ref="AD51:AO51" si="99">AD28+AD29+AD32+AD47</f>
        <v>3772855.25</v>
      </c>
      <c r="AE51" s="193">
        <f t="shared" si="99"/>
        <v>3903816.289</v>
      </c>
      <c r="AF51" s="193">
        <f t="shared" si="99"/>
        <v>4024697.561</v>
      </c>
      <c r="AG51" s="193">
        <f t="shared" si="99"/>
        <v>4121875.916</v>
      </c>
      <c r="AH51" s="193">
        <f t="shared" si="99"/>
        <v>4229632.765</v>
      </c>
      <c r="AI51" s="193">
        <f t="shared" si="99"/>
        <v>4450619.061</v>
      </c>
      <c r="AJ51" s="193">
        <f t="shared" si="99"/>
        <v>4650874.427</v>
      </c>
      <c r="AK51" s="193">
        <f t="shared" si="99"/>
        <v>5181474.796</v>
      </c>
      <c r="AL51" s="193">
        <f t="shared" si="99"/>
        <v>5592479.702</v>
      </c>
      <c r="AM51" s="193">
        <f t="shared" si="99"/>
        <v>5705150.089</v>
      </c>
      <c r="AN51" s="193">
        <f t="shared" si="99"/>
        <v>5800748.555</v>
      </c>
      <c r="AO51" s="193">
        <f t="shared" si="99"/>
        <v>6561078.933</v>
      </c>
      <c r="AP51" s="97"/>
      <c r="AQ51" s="193">
        <f t="shared" ref="AQ51:BB51" si="100">AQ28+AQ29+AQ32+AQ47</f>
        <v>8743404.317</v>
      </c>
      <c r="AR51" s="193">
        <f t="shared" si="100"/>
        <v>10104858.94</v>
      </c>
      <c r="AS51" s="193">
        <f t="shared" si="100"/>
        <v>10878219.33</v>
      </c>
      <c r="AT51" s="193">
        <f t="shared" si="100"/>
        <v>11566114.58</v>
      </c>
      <c r="AU51" s="193">
        <f t="shared" si="100"/>
        <v>13748439.96</v>
      </c>
      <c r="AV51" s="193">
        <f t="shared" si="100"/>
        <v>18067148.09</v>
      </c>
      <c r="AW51" s="193">
        <f t="shared" si="100"/>
        <v>23499360.29</v>
      </c>
      <c r="AX51" s="193">
        <f t="shared" si="100"/>
        <v>28454333.45</v>
      </c>
      <c r="AY51" s="193">
        <f t="shared" si="100"/>
        <v>32260951.01</v>
      </c>
      <c r="AZ51" s="193">
        <f t="shared" si="100"/>
        <v>34352490</v>
      </c>
      <c r="BA51" s="193">
        <f t="shared" si="100"/>
        <v>36314343.57</v>
      </c>
      <c r="BB51" s="193">
        <f t="shared" si="100"/>
        <v>39837599.65</v>
      </c>
      <c r="BC51" s="97"/>
      <c r="BD51" s="193">
        <f t="shared" ref="BD51:BO51" si="101">BD28+BD29+BD32+BD47</f>
        <v>42406377.68</v>
      </c>
      <c r="BE51" s="193">
        <f t="shared" si="101"/>
        <v>44108860.4</v>
      </c>
      <c r="BF51" s="193">
        <f t="shared" si="101"/>
        <v>45245921.33</v>
      </c>
      <c r="BG51" s="193">
        <f t="shared" si="101"/>
        <v>46285392.91</v>
      </c>
      <c r="BH51" s="193">
        <f t="shared" si="101"/>
        <v>48854170.94</v>
      </c>
      <c r="BI51" s="193">
        <f t="shared" si="101"/>
        <v>53583170.48</v>
      </c>
      <c r="BJ51" s="193">
        <f t="shared" si="101"/>
        <v>59267061.54</v>
      </c>
      <c r="BK51" s="193">
        <f t="shared" si="101"/>
        <v>64659922.25</v>
      </c>
      <c r="BL51" s="193">
        <f t="shared" si="101"/>
        <v>68874790.87</v>
      </c>
      <c r="BM51" s="193">
        <f t="shared" si="101"/>
        <v>71357348.09</v>
      </c>
      <c r="BN51" s="193">
        <f t="shared" si="101"/>
        <v>73697214.46</v>
      </c>
      <c r="BO51" s="193">
        <f t="shared" si="101"/>
        <v>77634923.43</v>
      </c>
      <c r="BP51" s="97"/>
      <c r="BQ51" s="193">
        <f t="shared" ref="BQ51:CB51" si="102">BQ28+BQ29+BQ32+BQ47</f>
        <v>80602531.23</v>
      </c>
      <c r="BR51" s="193">
        <f t="shared" si="102"/>
        <v>82657015.9</v>
      </c>
      <c r="BS51" s="193">
        <f t="shared" si="102"/>
        <v>84169471.96</v>
      </c>
      <c r="BT51" s="193">
        <f t="shared" si="102"/>
        <v>85571837.2</v>
      </c>
      <c r="BU51" s="193">
        <f t="shared" si="102"/>
        <v>88539445</v>
      </c>
      <c r="BV51" s="193">
        <f t="shared" si="102"/>
        <v>93691814.75</v>
      </c>
      <c r="BW51" s="193">
        <f t="shared" si="102"/>
        <v>99536623.8</v>
      </c>
      <c r="BX51" s="193">
        <f t="shared" si="102"/>
        <v>105381432.9</v>
      </c>
      <c r="BY51" s="193">
        <f t="shared" si="102"/>
        <v>110017706.2</v>
      </c>
      <c r="BZ51" s="193">
        <f t="shared" si="102"/>
        <v>112903936.4</v>
      </c>
      <c r="CA51" s="193">
        <f t="shared" si="102"/>
        <v>115634062</v>
      </c>
      <c r="CB51" s="193">
        <f t="shared" si="102"/>
        <v>119999581.6</v>
      </c>
      <c r="CC51" s="97"/>
      <c r="CD51" s="193">
        <f t="shared" ref="CD51:CO51" si="103">CD28+CD29+CD32+CD47</f>
        <v>123378908.3</v>
      </c>
      <c r="CE51" s="193">
        <f t="shared" si="103"/>
        <v>125796825</v>
      </c>
      <c r="CF51" s="193">
        <f t="shared" si="103"/>
        <v>127696862.2</v>
      </c>
      <c r="CG51" s="193">
        <f t="shared" si="103"/>
        <v>129473914</v>
      </c>
      <c r="CH51" s="193">
        <f t="shared" si="103"/>
        <v>132853240.6</v>
      </c>
      <c r="CI51" s="193">
        <f t="shared" si="103"/>
        <v>138442587.8</v>
      </c>
      <c r="CJ51" s="193">
        <f t="shared" si="103"/>
        <v>144453142.4</v>
      </c>
      <c r="CK51" s="193">
        <f t="shared" si="103"/>
        <v>150463697</v>
      </c>
      <c r="CL51" s="193">
        <f t="shared" si="103"/>
        <v>155535063.4</v>
      </c>
      <c r="CM51" s="193">
        <f t="shared" si="103"/>
        <v>158838145.7</v>
      </c>
      <c r="CN51" s="193">
        <f t="shared" si="103"/>
        <v>161971284.7</v>
      </c>
      <c r="CO51" s="193">
        <f t="shared" si="103"/>
        <v>166778518.3</v>
      </c>
      <c r="CP51" s="97"/>
      <c r="CQ51" s="98"/>
      <c r="CR51" s="98"/>
      <c r="CS51" s="98"/>
      <c r="CT51" s="98"/>
      <c r="CU51" s="98"/>
    </row>
    <row r="52" ht="15.75" customHeight="1">
      <c r="B52" s="34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3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3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3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3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3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3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3"/>
      <c r="CQ52" s="113"/>
      <c r="CR52" s="113"/>
      <c r="CS52" s="113"/>
      <c r="CT52" s="113"/>
      <c r="CU52" s="113"/>
    </row>
    <row r="53" ht="15.75" customHeight="1">
      <c r="B53" s="34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3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3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3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3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3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3"/>
      <c r="CQ53" s="113"/>
      <c r="CR53" s="113"/>
      <c r="CS53" s="113"/>
      <c r="CT53" s="113"/>
      <c r="CU53" s="113"/>
    </row>
    <row r="54">
      <c r="B54" s="3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3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3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3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3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3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3"/>
      <c r="CQ54" s="113"/>
      <c r="CR54" s="113"/>
      <c r="CS54" s="113"/>
      <c r="CT54" s="113"/>
      <c r="CU54" s="113"/>
    </row>
    <row r="55">
      <c r="B55" s="34"/>
    </row>
    <row r="56">
      <c r="B56" s="34"/>
    </row>
    <row r="57">
      <c r="A57" s="221"/>
      <c r="B57" s="50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3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3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3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3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3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3"/>
      <c r="CQ57" s="113"/>
      <c r="CR57" s="113"/>
      <c r="CS57" s="113"/>
      <c r="CT57" s="113"/>
      <c r="CU57" s="113"/>
    </row>
    <row r="58">
      <c r="A58" s="221"/>
      <c r="B58" s="50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3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3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3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3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3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3"/>
      <c r="CQ58" s="113"/>
      <c r="CR58" s="113"/>
      <c r="CS58" s="113"/>
      <c r="CT58" s="113"/>
      <c r="CU58" s="113"/>
    </row>
    <row r="59">
      <c r="A59" s="221"/>
      <c r="B59" s="50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3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3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3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3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3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3"/>
      <c r="CQ59" s="113"/>
      <c r="CR59" s="113"/>
      <c r="CS59" s="113"/>
      <c r="CT59" s="113"/>
      <c r="CU59" s="113"/>
    </row>
    <row r="60">
      <c r="A60" s="221"/>
      <c r="B60" s="50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3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3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3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3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3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3"/>
      <c r="CQ60" s="113"/>
      <c r="CR60" s="113"/>
      <c r="CS60" s="113"/>
      <c r="CT60" s="113"/>
      <c r="CU60" s="113"/>
    </row>
    <row r="61">
      <c r="A61" s="221"/>
      <c r="B61" s="50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3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3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3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3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3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3"/>
      <c r="CQ61" s="113"/>
      <c r="CR61" s="113"/>
      <c r="CS61" s="113"/>
      <c r="CT61" s="113"/>
      <c r="CU61" s="113"/>
    </row>
    <row r="62">
      <c r="A62" s="221"/>
      <c r="B62" s="50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3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3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3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3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3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3"/>
      <c r="CQ62" s="113"/>
      <c r="CR62" s="113"/>
      <c r="CS62" s="113"/>
      <c r="CT62" s="113"/>
      <c r="CU62" s="113"/>
    </row>
    <row r="63">
      <c r="A63" s="221"/>
      <c r="B63" s="50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3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3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3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3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3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3"/>
      <c r="CQ63" s="113"/>
      <c r="CR63" s="113"/>
      <c r="CS63" s="113"/>
      <c r="CT63" s="113"/>
      <c r="CU63" s="113"/>
    </row>
    <row r="64">
      <c r="A64" s="221"/>
      <c r="B64" s="50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3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3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3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3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3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3"/>
      <c r="CQ64" s="113"/>
      <c r="CR64" s="113"/>
      <c r="CS64" s="113"/>
      <c r="CT64" s="113"/>
      <c r="CU64" s="113"/>
    </row>
    <row r="65">
      <c r="A65" s="221"/>
      <c r="B65" s="5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3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3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3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3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3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3"/>
      <c r="CQ65" s="113"/>
      <c r="CR65" s="113"/>
      <c r="CS65" s="113"/>
      <c r="CT65" s="113"/>
      <c r="CU65" s="113"/>
    </row>
    <row r="66">
      <c r="A66" s="221"/>
      <c r="B66" s="50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3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3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3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3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3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3"/>
      <c r="CQ66" s="113"/>
      <c r="CR66" s="113"/>
      <c r="CS66" s="113"/>
      <c r="CT66" s="113"/>
      <c r="CU66" s="113"/>
    </row>
    <row r="67">
      <c r="A67" s="221"/>
      <c r="B67" s="50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3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3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3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3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3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3"/>
      <c r="CQ67" s="113"/>
      <c r="CR67" s="113"/>
      <c r="CS67" s="113"/>
      <c r="CT67" s="113"/>
      <c r="CU67" s="113"/>
    </row>
    <row r="68">
      <c r="A68" s="221"/>
      <c r="B68" s="50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3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3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3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3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3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3"/>
      <c r="CQ68" s="113"/>
      <c r="CR68" s="113"/>
      <c r="CS68" s="113"/>
      <c r="CT68" s="113"/>
      <c r="CU68" s="113"/>
    </row>
    <row r="69">
      <c r="A69" s="221"/>
      <c r="B69" s="5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3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3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3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3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3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3"/>
      <c r="CQ69" s="113"/>
      <c r="CR69" s="113"/>
      <c r="CS69" s="113"/>
      <c r="CT69" s="113"/>
      <c r="CU69" s="113"/>
    </row>
    <row r="70">
      <c r="A70" s="221"/>
      <c r="B70" s="5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3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3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3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3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3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3"/>
      <c r="CQ70" s="113"/>
      <c r="CR70" s="113"/>
      <c r="CS70" s="113"/>
      <c r="CT70" s="113"/>
      <c r="CU70" s="113"/>
    </row>
    <row r="71">
      <c r="A71" s="221"/>
      <c r="B71" s="5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3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3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3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3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3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3"/>
      <c r="CQ71" s="113"/>
      <c r="CR71" s="113"/>
      <c r="CS71" s="113"/>
      <c r="CT71" s="113"/>
      <c r="CU71" s="113"/>
    </row>
    <row r="72">
      <c r="A72" s="221"/>
      <c r="B72" s="5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3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3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3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3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3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3"/>
      <c r="CQ72" s="113"/>
      <c r="CR72" s="113"/>
      <c r="CS72" s="113"/>
      <c r="CT72" s="113"/>
      <c r="CU72" s="113"/>
    </row>
    <row r="73">
      <c r="A73" s="221"/>
      <c r="B73" s="5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3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3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3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3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3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3"/>
      <c r="CQ73" s="113"/>
      <c r="CR73" s="113"/>
      <c r="CS73" s="113"/>
      <c r="CT73" s="113"/>
      <c r="CU73" s="113"/>
    </row>
    <row r="74">
      <c r="A74" s="221"/>
      <c r="B74" s="5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3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3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3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3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3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3"/>
      <c r="CQ74" s="113"/>
      <c r="CR74" s="113"/>
      <c r="CS74" s="113"/>
      <c r="CT74" s="113"/>
      <c r="CU74" s="113"/>
    </row>
    <row r="75">
      <c r="A75" s="221"/>
      <c r="B75" s="5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3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3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3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3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3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3"/>
      <c r="CQ75" s="113"/>
      <c r="CR75" s="113"/>
      <c r="CS75" s="113"/>
      <c r="CT75" s="113"/>
      <c r="CU75" s="113"/>
    </row>
    <row r="76">
      <c r="A76" s="221"/>
      <c r="B76" s="5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3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3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3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3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3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3"/>
      <c r="CQ76" s="113"/>
      <c r="CR76" s="113"/>
      <c r="CS76" s="113"/>
      <c r="CT76" s="113"/>
      <c r="CU76" s="113"/>
    </row>
    <row r="77">
      <c r="A77" s="221"/>
      <c r="B77" s="5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3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3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3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3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3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3"/>
      <c r="CQ77" s="113"/>
      <c r="CR77" s="113"/>
      <c r="CS77" s="113"/>
      <c r="CT77" s="113"/>
      <c r="CU77" s="113"/>
    </row>
    <row r="78">
      <c r="A78" s="221"/>
      <c r="B78" s="5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3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3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3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3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3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3"/>
      <c r="CQ78" s="113"/>
      <c r="CR78" s="113"/>
      <c r="CS78" s="113"/>
      <c r="CT78" s="113"/>
      <c r="CU78" s="113"/>
    </row>
    <row r="79">
      <c r="A79" s="221"/>
      <c r="B79" s="5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3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3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3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3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3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3"/>
      <c r="CQ79" s="113"/>
      <c r="CR79" s="113"/>
      <c r="CS79" s="113"/>
      <c r="CT79" s="113"/>
      <c r="CU79" s="113"/>
    </row>
    <row r="80">
      <c r="A80" s="221"/>
      <c r="B80" s="5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3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3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3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3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3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3"/>
      <c r="CQ80" s="113"/>
      <c r="CR80" s="113"/>
      <c r="CS80" s="113"/>
      <c r="CT80" s="113"/>
      <c r="CU80" s="113"/>
    </row>
    <row r="81">
      <c r="A81" s="221"/>
      <c r="B81" s="5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3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3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3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3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3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3"/>
      <c r="CQ81" s="113"/>
      <c r="CR81" s="113"/>
      <c r="CS81" s="113"/>
      <c r="CT81" s="113"/>
      <c r="CU81" s="113"/>
    </row>
    <row r="82">
      <c r="A82" s="221"/>
      <c r="B82" s="5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3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3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3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3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3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3"/>
      <c r="CQ82" s="113"/>
      <c r="CR82" s="113"/>
      <c r="CS82" s="113"/>
      <c r="CT82" s="113"/>
      <c r="CU82" s="113"/>
    </row>
    <row r="83">
      <c r="A83" s="221"/>
      <c r="B83" s="5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3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3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3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3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3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3"/>
      <c r="CQ83" s="113"/>
      <c r="CR83" s="113"/>
      <c r="CS83" s="113"/>
      <c r="CT83" s="113"/>
      <c r="CU83" s="113"/>
    </row>
    <row r="84">
      <c r="A84" s="221"/>
      <c r="B84" s="5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3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3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3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3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3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3"/>
      <c r="CQ84" s="113"/>
      <c r="CR84" s="113"/>
      <c r="CS84" s="113"/>
      <c r="CT84" s="113"/>
      <c r="CU84" s="113"/>
    </row>
    <row r="85">
      <c r="A85" s="221"/>
      <c r="B85" s="5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3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3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3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3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3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3"/>
      <c r="CQ85" s="113"/>
      <c r="CR85" s="113"/>
      <c r="CS85" s="113"/>
      <c r="CT85" s="113"/>
      <c r="CU85" s="113"/>
    </row>
    <row r="86">
      <c r="A86" s="221"/>
      <c r="B86" s="5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3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3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3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3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3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3"/>
      <c r="CQ86" s="113"/>
      <c r="CR86" s="113"/>
      <c r="CS86" s="113"/>
      <c r="CT86" s="113"/>
      <c r="CU86" s="113"/>
    </row>
    <row r="87">
      <c r="A87" s="221"/>
      <c r="B87" s="5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3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3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3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3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3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3"/>
      <c r="CQ87" s="113"/>
      <c r="CR87" s="113"/>
      <c r="CS87" s="113"/>
      <c r="CT87" s="113"/>
      <c r="CU87" s="113"/>
    </row>
    <row r="88">
      <c r="A88" s="221"/>
      <c r="B88" s="5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3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3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3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3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3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3"/>
      <c r="CQ88" s="113"/>
      <c r="CR88" s="113"/>
      <c r="CS88" s="113"/>
      <c r="CT88" s="113"/>
      <c r="CU88" s="113"/>
    </row>
    <row r="89">
      <c r="A89" s="221"/>
      <c r="B89" s="5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3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3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3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3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3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3"/>
      <c r="CQ89" s="113"/>
      <c r="CR89" s="113"/>
      <c r="CS89" s="113"/>
      <c r="CT89" s="113"/>
      <c r="CU89" s="113"/>
    </row>
    <row r="90">
      <c r="A90" s="221"/>
      <c r="B90" s="5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3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3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3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3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3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3"/>
      <c r="CQ90" s="113"/>
      <c r="CR90" s="113"/>
      <c r="CS90" s="113"/>
      <c r="CT90" s="113"/>
      <c r="CU90" s="113"/>
    </row>
    <row r="91">
      <c r="A91" s="221"/>
      <c r="B91" s="5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3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3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3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3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3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3"/>
      <c r="CQ91" s="113"/>
      <c r="CR91" s="113"/>
      <c r="CS91" s="113"/>
      <c r="CT91" s="113"/>
      <c r="CU91" s="113"/>
    </row>
    <row r="92">
      <c r="A92" s="221"/>
      <c r="B92" s="5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3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3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3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3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3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3"/>
      <c r="CQ92" s="113"/>
      <c r="CR92" s="113"/>
      <c r="CS92" s="113"/>
      <c r="CT92" s="113"/>
      <c r="CU92" s="113"/>
    </row>
    <row r="93">
      <c r="A93" s="221"/>
      <c r="B93" s="5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3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3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3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3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3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3"/>
      <c r="CQ93" s="113"/>
      <c r="CR93" s="113"/>
      <c r="CS93" s="113"/>
      <c r="CT93" s="113"/>
      <c r="CU93" s="113"/>
    </row>
    <row r="94">
      <c r="A94" s="221"/>
      <c r="B94" s="5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3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3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3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3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3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3"/>
      <c r="CQ94" s="113"/>
      <c r="CR94" s="113"/>
      <c r="CS94" s="113"/>
      <c r="CT94" s="113"/>
      <c r="CU94" s="113"/>
    </row>
    <row r="95">
      <c r="A95" s="221"/>
      <c r="B95" s="5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3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3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3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3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3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3"/>
      <c r="CQ95" s="113"/>
      <c r="CR95" s="113"/>
      <c r="CS95" s="113"/>
      <c r="CT95" s="113"/>
      <c r="CU95" s="113"/>
    </row>
    <row r="96">
      <c r="A96" s="221"/>
      <c r="B96" s="5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3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3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3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3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3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3"/>
      <c r="CQ96" s="113"/>
      <c r="CR96" s="113"/>
      <c r="CS96" s="113"/>
      <c r="CT96" s="113"/>
      <c r="CU96" s="113"/>
    </row>
    <row r="97">
      <c r="B97" s="34"/>
      <c r="D97" s="222">
        <v>1.0</v>
      </c>
      <c r="E97" s="222">
        <v>2.0</v>
      </c>
      <c r="F97" s="222">
        <v>3.0</v>
      </c>
      <c r="G97" s="222">
        <v>4.0</v>
      </c>
      <c r="H97" s="222">
        <v>5.0</v>
      </c>
      <c r="I97" s="222">
        <v>6.0</v>
      </c>
      <c r="J97" s="222">
        <v>7.0</v>
      </c>
      <c r="K97" s="222">
        <v>8.0</v>
      </c>
      <c r="L97" s="222">
        <v>9.0</v>
      </c>
      <c r="M97" s="222">
        <v>10.0</v>
      </c>
      <c r="N97" s="222">
        <v>11.0</v>
      </c>
      <c r="O97" s="222">
        <v>12.0</v>
      </c>
      <c r="Q97" s="222">
        <v>13.0</v>
      </c>
      <c r="R97" s="222">
        <v>14.0</v>
      </c>
      <c r="S97" s="222">
        <v>15.0</v>
      </c>
      <c r="T97" s="222">
        <v>16.0</v>
      </c>
      <c r="U97" s="222">
        <v>17.0</v>
      </c>
      <c r="V97" s="222">
        <v>18.0</v>
      </c>
      <c r="W97" s="222">
        <v>19.0</v>
      </c>
      <c r="X97" s="222">
        <v>20.0</v>
      </c>
      <c r="Y97" s="222">
        <v>21.0</v>
      </c>
      <c r="Z97" s="222">
        <v>22.0</v>
      </c>
      <c r="AA97" s="222">
        <v>23.0</v>
      </c>
      <c r="AB97" s="222">
        <v>24.0</v>
      </c>
      <c r="AD97" s="222">
        <v>25.0</v>
      </c>
      <c r="AE97" s="222">
        <v>26.0</v>
      </c>
      <c r="AF97" s="222">
        <v>27.0</v>
      </c>
      <c r="AG97" s="222">
        <v>28.0</v>
      </c>
      <c r="AH97" s="222">
        <v>29.0</v>
      </c>
      <c r="AI97" s="222">
        <v>30.0</v>
      </c>
      <c r="AJ97" s="222">
        <v>31.0</v>
      </c>
      <c r="AK97" s="222">
        <v>32.0</v>
      </c>
      <c r="AL97" s="222">
        <v>33.0</v>
      </c>
      <c r="AM97" s="222">
        <v>34.0</v>
      </c>
      <c r="AN97" s="222">
        <v>35.0</v>
      </c>
      <c r="AO97" s="222">
        <v>36.0</v>
      </c>
      <c r="AQ97" s="222">
        <v>37.0</v>
      </c>
      <c r="AR97" s="222">
        <v>38.0</v>
      </c>
      <c r="AS97" s="222">
        <v>39.0</v>
      </c>
      <c r="AT97" s="222">
        <v>40.0</v>
      </c>
      <c r="AU97" s="222">
        <v>41.0</v>
      </c>
      <c r="AV97" s="222">
        <v>42.0</v>
      </c>
      <c r="AW97" s="222">
        <v>43.0</v>
      </c>
      <c r="AX97" s="222">
        <v>44.0</v>
      </c>
      <c r="AY97" s="222">
        <v>45.0</v>
      </c>
      <c r="AZ97" s="222">
        <v>46.0</v>
      </c>
      <c r="BA97" s="222">
        <v>47.0</v>
      </c>
      <c r="BB97" s="222">
        <v>48.0</v>
      </c>
      <c r="BD97" s="222">
        <v>49.0</v>
      </c>
      <c r="BE97" s="222">
        <v>50.0</v>
      </c>
      <c r="BF97" s="222">
        <v>51.0</v>
      </c>
      <c r="BG97" s="222">
        <v>52.0</v>
      </c>
      <c r="BH97" s="222">
        <v>53.0</v>
      </c>
      <c r="BI97" s="222">
        <v>54.0</v>
      </c>
      <c r="BJ97" s="222">
        <v>55.0</v>
      </c>
      <c r="BK97" s="222">
        <v>56.0</v>
      </c>
      <c r="BL97" s="222">
        <v>57.0</v>
      </c>
      <c r="BM97" s="222">
        <v>58.0</v>
      </c>
      <c r="BN97" s="222">
        <v>59.0</v>
      </c>
      <c r="BO97" s="222">
        <v>60.0</v>
      </c>
      <c r="BQ97" s="222">
        <v>61.0</v>
      </c>
      <c r="BR97" s="222">
        <v>62.0</v>
      </c>
      <c r="BS97" s="222">
        <v>63.0</v>
      </c>
      <c r="BT97" s="222">
        <v>64.0</v>
      </c>
      <c r="BU97" s="222">
        <v>65.0</v>
      </c>
      <c r="BV97" s="222">
        <v>66.0</v>
      </c>
      <c r="BW97" s="222">
        <v>67.0</v>
      </c>
      <c r="BX97" s="222">
        <v>68.0</v>
      </c>
      <c r="BY97" s="222">
        <v>69.0</v>
      </c>
      <c r="BZ97" s="222">
        <v>70.0</v>
      </c>
      <c r="CA97" s="222">
        <v>71.0</v>
      </c>
      <c r="CB97" s="222">
        <v>72.0</v>
      </c>
      <c r="CD97" s="222">
        <v>73.0</v>
      </c>
      <c r="CE97" s="222">
        <v>74.0</v>
      </c>
      <c r="CF97" s="222">
        <v>75.0</v>
      </c>
      <c r="CG97" s="222">
        <v>76.0</v>
      </c>
      <c r="CH97" s="222">
        <v>77.0</v>
      </c>
      <c r="CI97" s="222">
        <v>78.0</v>
      </c>
      <c r="CJ97" s="222">
        <v>79.0</v>
      </c>
      <c r="CK97" s="222">
        <v>80.0</v>
      </c>
      <c r="CL97" s="222">
        <v>81.0</v>
      </c>
      <c r="CM97" s="222">
        <v>82.0</v>
      </c>
      <c r="CN97" s="222">
        <v>83.0</v>
      </c>
      <c r="CO97" s="222">
        <v>84.0</v>
      </c>
    </row>
    <row r="98">
      <c r="B98" s="34"/>
      <c r="D98" s="223">
        <f>IF(D30&lt;'Ключевые параметры'!$C$8,D97,0)</f>
        <v>1</v>
      </c>
      <c r="E98" s="223">
        <f>IF(E30&lt;'Ключевые параметры'!$C$8,E97,0)</f>
        <v>2</v>
      </c>
      <c r="F98" s="223">
        <f>IF(F30&lt;'Ключевые параметры'!$C$8,F97,0)</f>
        <v>3</v>
      </c>
      <c r="G98" s="223">
        <f>IF(G30&lt;'Ключевые параметры'!$C$8,G97,0)</f>
        <v>4</v>
      </c>
      <c r="H98" s="223">
        <f>IF(H30&lt;'Ключевые параметры'!$C$8,H97,0)</f>
        <v>5</v>
      </c>
      <c r="I98" s="223">
        <f>IF(I30&lt;'Ключевые параметры'!$C$8,I97,0)</f>
        <v>6</v>
      </c>
      <c r="J98" s="223">
        <f>IF(J30&lt;'Ключевые параметры'!$C$8,J97,0)</f>
        <v>7</v>
      </c>
      <c r="K98" s="223">
        <f>IF(K30&lt;'Ключевые параметры'!$C$8,K97,0)</f>
        <v>8</v>
      </c>
      <c r="L98" s="223">
        <f>IF(L30&lt;'Ключевые параметры'!$C$8,L97,0)</f>
        <v>9</v>
      </c>
      <c r="M98" s="223">
        <f>IF(M30&lt;'Ключевые параметры'!$C$8,M97,0)</f>
        <v>10</v>
      </c>
      <c r="N98" s="223">
        <f>IF(N30&lt;'Ключевые параметры'!$C$8,N97,0)</f>
        <v>11</v>
      </c>
      <c r="O98" s="223">
        <f>IF(O30&lt;'Ключевые параметры'!$C$8,O97,0)</f>
        <v>12</v>
      </c>
      <c r="Q98" s="223">
        <f>IF(Q30&lt;'Ключевые параметры'!$C$8,Q97,0)</f>
        <v>13</v>
      </c>
      <c r="R98" s="223">
        <f>IF(R30&lt;'Ключевые параметры'!$C$8,R97,0)</f>
        <v>14</v>
      </c>
      <c r="S98" s="223">
        <f>IF(S30&lt;'Ключевые параметры'!$C$8,S97,0)</f>
        <v>15</v>
      </c>
      <c r="T98" s="223">
        <f>IF(T30&lt;'Ключевые параметры'!$C$8,T97,0)</f>
        <v>16</v>
      </c>
      <c r="U98" s="223">
        <f>IF(U30&lt;'Ключевые параметры'!$C$8,U97,0)</f>
        <v>17</v>
      </c>
      <c r="V98" s="223">
        <f>IF(V30&lt;'Ключевые параметры'!$C$8,V97,0)</f>
        <v>18</v>
      </c>
      <c r="W98" s="223">
        <f>IF(W30&lt;'Ключевые параметры'!$C$8,W97,0)</f>
        <v>19</v>
      </c>
      <c r="X98" s="223">
        <f>IF(X30&lt;'Ключевые параметры'!$C$8,X97,0)</f>
        <v>20</v>
      </c>
      <c r="Y98" s="223">
        <f>IF(Y30&lt;'Ключевые параметры'!$C$8,Y97,0)</f>
        <v>21</v>
      </c>
      <c r="Z98" s="223">
        <f>IF(Z30&lt;'Ключевые параметры'!$C$8,Z97,0)</f>
        <v>22</v>
      </c>
      <c r="AA98" s="223">
        <f>IF(AA30&lt;'Ключевые параметры'!$C$8,AA97,0)</f>
        <v>23</v>
      </c>
      <c r="AB98" s="223">
        <f>IF(AB30&lt;'Ключевые параметры'!$C$8,AB97,0)</f>
        <v>24</v>
      </c>
      <c r="AC98" s="223" t="str">
        <f>IF(AC30&lt;'Ключевые параметры'!$C$8,AC97,0)</f>
        <v/>
      </c>
      <c r="AD98" s="223">
        <f>IF(AD30&lt;'Ключевые параметры'!$C$8,AD97,0)</f>
        <v>25</v>
      </c>
      <c r="AE98" s="223">
        <f>IF(AE30&lt;'Ключевые параметры'!$C$8,AE97,0)</f>
        <v>26</v>
      </c>
      <c r="AF98" s="223">
        <f>IF(AF30&lt;'Ключевые параметры'!$C$8,AF97,0)</f>
        <v>27</v>
      </c>
      <c r="AG98" s="223">
        <f>IF(AG30&lt;'Ключевые параметры'!$C$8,AG97,0)</f>
        <v>28</v>
      </c>
      <c r="AH98" s="223">
        <f>IF(AH30&lt;'Ключевые параметры'!$C$8,AH97,0)</f>
        <v>29</v>
      </c>
      <c r="AI98" s="223">
        <f>IF(AI30&lt;'Ключевые параметры'!$C$8,AI97,0)</f>
        <v>30</v>
      </c>
      <c r="AJ98" s="223">
        <f>IF(AJ30&lt;'Ключевые параметры'!$C$8,AJ97,0)</f>
        <v>31</v>
      </c>
      <c r="AK98" s="223">
        <f>IF(AK30&lt;'Ключевые параметры'!$C$8,AK97,0)</f>
        <v>32</v>
      </c>
      <c r="AL98" s="223">
        <f>IF(AL30&lt;'Ключевые параметры'!$C$8,AL97,0)</f>
        <v>33</v>
      </c>
      <c r="AM98" s="223">
        <f>IF(AM30&lt;'Ключевые параметры'!$C$8,AM97,0)</f>
        <v>34</v>
      </c>
      <c r="AN98" s="223">
        <f>IF(AN30&lt;'Ключевые параметры'!$C$8,AN97,0)</f>
        <v>35</v>
      </c>
      <c r="AO98" s="223">
        <f>IF(AO30&lt;'Ключевые параметры'!$C$8,AO97,0)</f>
        <v>36</v>
      </c>
      <c r="AP98" s="223" t="str">
        <f>IF(AP30&lt;'Ключевые параметры'!$C$8,AP97,0)</f>
        <v/>
      </c>
      <c r="AQ98" s="223">
        <f>IF(AQ30&lt;'Ключевые параметры'!$C$8,AQ97,0)</f>
        <v>37</v>
      </c>
      <c r="AR98" s="223">
        <f>IF(AR30&lt;'Ключевые параметры'!$C$8,AR97,0)</f>
        <v>38</v>
      </c>
      <c r="AS98" s="223">
        <f>IF(AS30&lt;'Ключевые параметры'!$C$8,AS97,0)</f>
        <v>39</v>
      </c>
      <c r="AT98" s="223">
        <f>IF(AT30&lt;'Ключевые параметры'!$C$8,AT97,0)</f>
        <v>40</v>
      </c>
      <c r="AU98" s="223">
        <f>IF(AU30&lt;'Ключевые параметры'!$C$8,AU97,0)</f>
        <v>41</v>
      </c>
      <c r="AV98" s="223">
        <f>IF(AV30&lt;'Ключевые параметры'!$C$8,AV97,0)</f>
        <v>42</v>
      </c>
      <c r="AW98" s="223">
        <f>IF(AW30&lt;'Ключевые параметры'!$C$8,AW97,0)</f>
        <v>43</v>
      </c>
      <c r="AX98" s="223">
        <f>IF(AX30&lt;'Ключевые параметры'!$C$8,AX97,0)</f>
        <v>44</v>
      </c>
      <c r="AY98" s="223">
        <f>IF(AY30&lt;'Ключевые параметры'!$C$8,AY97,0)</f>
        <v>45</v>
      </c>
      <c r="AZ98" s="223">
        <f>IF(AZ30&lt;'Ключевые параметры'!$C$8,AZ97,0)</f>
        <v>46</v>
      </c>
      <c r="BA98" s="223">
        <f>IF(BA30&lt;'Ключевые параметры'!$C$8,BA97,0)</f>
        <v>47</v>
      </c>
      <c r="BB98" s="223">
        <f>IF(BB30&lt;'Ключевые параметры'!$C$8,BB97,0)</f>
        <v>48</v>
      </c>
      <c r="BC98" s="223" t="str">
        <f>IF(BC30&lt;'Ключевые параметры'!$C$8,BC97,0)</f>
        <v/>
      </c>
      <c r="BD98" s="223">
        <f>IF(BD30&lt;'Ключевые параметры'!$C$8,BD97,0)</f>
        <v>49</v>
      </c>
      <c r="BE98" s="223">
        <f>IF(BE30&lt;'Ключевые параметры'!$C$8,BE97,0)</f>
        <v>50</v>
      </c>
      <c r="BF98" s="223">
        <f>IF(BF30&lt;'Ключевые параметры'!$C$8,BF97,0)</f>
        <v>51</v>
      </c>
      <c r="BG98" s="223">
        <f>IF(BG30&lt;'Ключевые параметры'!$C$8,BG97,0)</f>
        <v>52</v>
      </c>
      <c r="BH98" s="223">
        <f>IF(BH30&lt;'Ключевые параметры'!$C$8,BH97,0)</f>
        <v>53</v>
      </c>
      <c r="BI98" s="223">
        <f>IF(BI30&lt;'Ключевые параметры'!$C$8,BI97,0)</f>
        <v>54</v>
      </c>
      <c r="BJ98" s="223">
        <f>IF(BJ30&lt;'Ключевые параметры'!$C$8,BJ97,0)</f>
        <v>0</v>
      </c>
      <c r="BK98" s="223">
        <f>IF(BK30&lt;'Ключевые параметры'!$C$8,BK97,0)</f>
        <v>0</v>
      </c>
      <c r="BL98" s="223">
        <f>IF(BL30&lt;'Ключевые параметры'!$C$8,BL97,0)</f>
        <v>0</v>
      </c>
      <c r="BM98" s="223">
        <f>IF(BM30&lt;'Ключевые параметры'!$C$8,BM97,0)</f>
        <v>0</v>
      </c>
      <c r="BN98" s="223">
        <f>IF(BN30&lt;'Ключевые параметры'!$C$8,BN97,0)</f>
        <v>0</v>
      </c>
      <c r="BO98" s="223">
        <f>IF(BO30&lt;'Ключевые параметры'!$C$8,BO97,0)</f>
        <v>0</v>
      </c>
      <c r="BP98" s="223" t="str">
        <f>IF(BP30&lt;'Ключевые параметры'!$C$8,BP97,0)</f>
        <v/>
      </c>
      <c r="BQ98" s="223">
        <f>IF(BQ30&lt;'Ключевые параметры'!$C$8,BQ97,0)</f>
        <v>0</v>
      </c>
      <c r="BR98" s="223">
        <f>IF(BR30&lt;'Ключевые параметры'!$C$8,BR97,0)</f>
        <v>0</v>
      </c>
      <c r="BS98" s="223">
        <f>IF(BS30&lt;'Ключевые параметры'!$C$8,BS97,0)</f>
        <v>0</v>
      </c>
      <c r="BT98" s="223">
        <f>IF(BT30&lt;'Ключевые параметры'!$C$8,BT97,0)</f>
        <v>0</v>
      </c>
      <c r="BU98" s="223">
        <f>IF(BU30&lt;'Ключевые параметры'!$C$8,BU97,0)</f>
        <v>0</v>
      </c>
      <c r="BV98" s="223">
        <f>IF(BV30&lt;'Ключевые параметры'!$C$8,BV97,0)</f>
        <v>0</v>
      </c>
      <c r="BW98" s="223">
        <f>IF(BW30&lt;'Ключевые параметры'!$C$8,BW97,0)</f>
        <v>0</v>
      </c>
      <c r="BX98" s="223">
        <f>IF(BX30&lt;'Ключевые параметры'!$C$8,BX97,0)</f>
        <v>0</v>
      </c>
      <c r="BY98" s="223">
        <f>IF(BY30&lt;'Ключевые параметры'!$C$8,BY97,0)</f>
        <v>0</v>
      </c>
      <c r="BZ98" s="223">
        <f>IF(BZ30&lt;'Ключевые параметры'!$C$8,BZ97,0)</f>
        <v>0</v>
      </c>
      <c r="CA98" s="223">
        <f>IF(CA30&lt;'Ключевые параметры'!$C$8,CA97,0)</f>
        <v>0</v>
      </c>
      <c r="CB98" s="223">
        <f>IF(CB30&lt;'Ключевые параметры'!$C$8,CB97,0)</f>
        <v>0</v>
      </c>
      <c r="CC98" s="223" t="str">
        <f>IF(CC30&lt;'Ключевые параметры'!$C$8,CC97,0)</f>
        <v/>
      </c>
      <c r="CD98" s="223">
        <f>IF(CD30&lt;'Ключевые параметры'!$C$8,CD97,0)</f>
        <v>0</v>
      </c>
      <c r="CE98" s="223">
        <f>IF(CE30&lt;'Ключевые параметры'!$C$8,CE97,0)</f>
        <v>0</v>
      </c>
      <c r="CF98" s="223">
        <f>IF(CF30&lt;'Ключевые параметры'!$C$8,CF97,0)</f>
        <v>0</v>
      </c>
      <c r="CG98" s="223">
        <f>IF(CG30&lt;'Ключевые параметры'!$C$8,CG97,0)</f>
        <v>0</v>
      </c>
      <c r="CH98" s="223">
        <f>IF(CH30&lt;'Ключевые параметры'!$C$8,CH97,0)</f>
        <v>0</v>
      </c>
      <c r="CI98" s="223">
        <f>IF(CI30&lt;'Ключевые параметры'!$C$8,CI97,0)</f>
        <v>0</v>
      </c>
      <c r="CJ98" s="223">
        <f>IF(CJ30&lt;'Ключевые параметры'!$C$8,CJ97,0)</f>
        <v>0</v>
      </c>
      <c r="CK98" s="223">
        <f>IF(CK30&lt;'Ключевые параметры'!$C$8,CK97,0)</f>
        <v>0</v>
      </c>
      <c r="CL98" s="223">
        <f>IF(CL30&lt;'Ключевые параметры'!$C$8,CL97,0)</f>
        <v>0</v>
      </c>
      <c r="CM98" s="223">
        <f>IF(CM30&lt;'Ключевые параметры'!$C$8,CM97,0)</f>
        <v>0</v>
      </c>
      <c r="CN98" s="223">
        <f>IF(CN30&lt;'Ключевые параметры'!$C$8,CN97,0)</f>
        <v>0</v>
      </c>
      <c r="CO98" s="223">
        <f>IF(CO30&lt;'Ключевые параметры'!$C$8,CO97,0)</f>
        <v>0</v>
      </c>
      <c r="CP98" s="223">
        <f>IF(CP30&lt;'Ключевые параметры'!$C$8,CP97,0)</f>
        <v>0</v>
      </c>
    </row>
    <row r="99">
      <c r="A99" s="221"/>
      <c r="B99" s="5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3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3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3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3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3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3"/>
      <c r="CQ99" s="113"/>
      <c r="CR99" s="113"/>
      <c r="CS99" s="113"/>
      <c r="CT99" s="113"/>
      <c r="CU99" s="113"/>
    </row>
    <row r="100">
      <c r="A100" s="221"/>
      <c r="B100" s="5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3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3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3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3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3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3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3"/>
      <c r="CQ100" s="113"/>
      <c r="CR100" s="113"/>
      <c r="CS100" s="113"/>
      <c r="CT100" s="113"/>
      <c r="CU100" s="113"/>
    </row>
    <row r="101">
      <c r="A101" s="221"/>
      <c r="B101" s="5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3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3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3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3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3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3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3"/>
      <c r="CQ101" s="113"/>
      <c r="CR101" s="113"/>
      <c r="CS101" s="113"/>
      <c r="CT101" s="113"/>
      <c r="CU101" s="113"/>
    </row>
    <row r="102">
      <c r="A102" s="221"/>
      <c r="B102" s="5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3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3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3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3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3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3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3"/>
      <c r="CQ102" s="113"/>
      <c r="CR102" s="113"/>
      <c r="CS102" s="113"/>
      <c r="CT102" s="113"/>
      <c r="CU102" s="113"/>
    </row>
    <row r="103">
      <c r="A103" s="221"/>
      <c r="B103" s="5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3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3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3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3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3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3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3"/>
      <c r="CQ103" s="113"/>
      <c r="CR103" s="113"/>
      <c r="CS103" s="113"/>
      <c r="CT103" s="113"/>
      <c r="CU103" s="113"/>
    </row>
    <row r="104">
      <c r="A104" s="221"/>
      <c r="B104" s="5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3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3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3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3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3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3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3"/>
      <c r="CQ104" s="113"/>
      <c r="CR104" s="113"/>
      <c r="CS104" s="113"/>
      <c r="CT104" s="113"/>
      <c r="CU104" s="113"/>
    </row>
    <row r="105">
      <c r="A105" s="221"/>
      <c r="B105" s="5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3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3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3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3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3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3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3"/>
      <c r="CQ105" s="113"/>
      <c r="CR105" s="113"/>
      <c r="CS105" s="113"/>
      <c r="CT105" s="113"/>
      <c r="CU105" s="113"/>
    </row>
    <row r="106">
      <c r="A106" s="221"/>
      <c r="B106" s="5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3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3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3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3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3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3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3"/>
      <c r="CQ106" s="113"/>
      <c r="CR106" s="113"/>
      <c r="CS106" s="113"/>
      <c r="CT106" s="113"/>
      <c r="CU106" s="113"/>
    </row>
    <row r="107">
      <c r="A107" s="221"/>
      <c r="B107" s="5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3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3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3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3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3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3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3"/>
      <c r="CQ107" s="113"/>
      <c r="CR107" s="113"/>
      <c r="CS107" s="113"/>
      <c r="CT107" s="113"/>
      <c r="CU107" s="113"/>
    </row>
    <row r="108">
      <c r="A108" s="221"/>
      <c r="B108" s="5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3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3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3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3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3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3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3"/>
      <c r="CQ108" s="113"/>
      <c r="CR108" s="113"/>
      <c r="CS108" s="113"/>
      <c r="CT108" s="113"/>
      <c r="CU108" s="113"/>
    </row>
    <row r="109">
      <c r="A109" s="221"/>
      <c r="B109" s="5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3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3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3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3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3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3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3"/>
      <c r="CQ109" s="113"/>
      <c r="CR109" s="113"/>
      <c r="CS109" s="113"/>
      <c r="CT109" s="113"/>
      <c r="CU109" s="113"/>
    </row>
    <row r="110">
      <c r="A110" s="221"/>
      <c r="B110" s="5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3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3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3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3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3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3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3"/>
      <c r="CQ110" s="113"/>
      <c r="CR110" s="113"/>
      <c r="CS110" s="113"/>
      <c r="CT110" s="113"/>
      <c r="CU110" s="113"/>
    </row>
    <row r="111">
      <c r="A111" s="221"/>
      <c r="B111" s="5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3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3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3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3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3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3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3"/>
      <c r="CQ111" s="113"/>
      <c r="CR111" s="113"/>
      <c r="CS111" s="113"/>
      <c r="CT111" s="113"/>
      <c r="CU111" s="113"/>
    </row>
    <row r="112">
      <c r="A112" s="221"/>
      <c r="B112" s="5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3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3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3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3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3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3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3"/>
      <c r="CQ112" s="113"/>
      <c r="CR112" s="113"/>
      <c r="CS112" s="113"/>
      <c r="CT112" s="113"/>
      <c r="CU112" s="113"/>
    </row>
    <row r="113">
      <c r="A113" s="221"/>
      <c r="B113" s="5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3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3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3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3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3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3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3"/>
      <c r="CQ113" s="113"/>
      <c r="CR113" s="113"/>
      <c r="CS113" s="113"/>
      <c r="CT113" s="113"/>
      <c r="CU113" s="113"/>
    </row>
    <row r="114">
      <c r="A114" s="221"/>
      <c r="B114" s="5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3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3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3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3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3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3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3"/>
      <c r="CQ114" s="113"/>
      <c r="CR114" s="113"/>
      <c r="CS114" s="113"/>
      <c r="CT114" s="113"/>
      <c r="CU114" s="113"/>
    </row>
    <row r="115">
      <c r="A115" s="221"/>
      <c r="B115" s="5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3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3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3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3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3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3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3"/>
      <c r="CQ115" s="113"/>
      <c r="CR115" s="113"/>
      <c r="CS115" s="113"/>
      <c r="CT115" s="113"/>
      <c r="CU115" s="113"/>
    </row>
    <row r="116">
      <c r="A116" s="221"/>
      <c r="B116" s="5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3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3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3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3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3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3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3"/>
      <c r="CQ116" s="113"/>
      <c r="CR116" s="113"/>
      <c r="CS116" s="113"/>
      <c r="CT116" s="113"/>
      <c r="CU116" s="113"/>
    </row>
    <row r="117">
      <c r="A117" s="221"/>
      <c r="B117" s="5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3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3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3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3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3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3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3"/>
      <c r="CQ117" s="113"/>
      <c r="CR117" s="113"/>
      <c r="CS117" s="113"/>
      <c r="CT117" s="113"/>
      <c r="CU117" s="113"/>
    </row>
    <row r="118">
      <c r="A118" s="221"/>
      <c r="B118" s="5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3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3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3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3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3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3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3"/>
      <c r="CQ118" s="113"/>
      <c r="CR118" s="113"/>
      <c r="CS118" s="113"/>
      <c r="CT118" s="113"/>
      <c r="CU118" s="113"/>
    </row>
    <row r="119">
      <c r="A119" s="221"/>
      <c r="B119" s="5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3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3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3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3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3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3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3"/>
      <c r="CQ119" s="113"/>
      <c r="CR119" s="113"/>
      <c r="CS119" s="113"/>
      <c r="CT119" s="113"/>
      <c r="CU119" s="113"/>
    </row>
    <row r="120">
      <c r="A120" s="221"/>
      <c r="B120" s="5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3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3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3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3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3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3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3"/>
      <c r="CQ120" s="113"/>
      <c r="CR120" s="113"/>
      <c r="CS120" s="113"/>
      <c r="CT120" s="113"/>
      <c r="CU120" s="113"/>
    </row>
    <row r="121">
      <c r="A121" s="221"/>
      <c r="B121" s="5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3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3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3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3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3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3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3"/>
      <c r="CQ121" s="113"/>
      <c r="CR121" s="113"/>
      <c r="CS121" s="113"/>
      <c r="CT121" s="113"/>
      <c r="CU121" s="113"/>
    </row>
    <row r="122">
      <c r="A122" s="221"/>
      <c r="B122" s="5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3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3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3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3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3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3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3"/>
      <c r="CQ122" s="113"/>
      <c r="CR122" s="113"/>
      <c r="CS122" s="113"/>
      <c r="CT122" s="113"/>
      <c r="CU122" s="113"/>
    </row>
    <row r="123">
      <c r="A123" s="221"/>
      <c r="B123" s="5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3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3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3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3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3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3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3"/>
      <c r="CQ123" s="113"/>
      <c r="CR123" s="113"/>
      <c r="CS123" s="113"/>
      <c r="CT123" s="113"/>
      <c r="CU123" s="113"/>
    </row>
    <row r="124">
      <c r="A124" s="221"/>
      <c r="B124" s="5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3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3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3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3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3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3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3"/>
      <c r="CQ124" s="113"/>
      <c r="CR124" s="113"/>
      <c r="CS124" s="113"/>
      <c r="CT124" s="113"/>
      <c r="CU124" s="113"/>
    </row>
    <row r="125">
      <c r="A125" s="221"/>
      <c r="B125" s="5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3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3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3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3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3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3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3"/>
      <c r="CQ125" s="113"/>
      <c r="CR125" s="113"/>
      <c r="CS125" s="113"/>
      <c r="CT125" s="113"/>
      <c r="CU125" s="113"/>
    </row>
    <row r="126">
      <c r="A126" s="221"/>
      <c r="B126" s="5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3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3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3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3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3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3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3"/>
      <c r="CQ126" s="113"/>
      <c r="CR126" s="113"/>
      <c r="CS126" s="113"/>
      <c r="CT126" s="113"/>
      <c r="CU126" s="113"/>
    </row>
    <row r="127">
      <c r="A127" s="221"/>
      <c r="B127" s="5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3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3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3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3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3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3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3"/>
      <c r="CQ127" s="113"/>
      <c r="CR127" s="113"/>
      <c r="CS127" s="113"/>
      <c r="CT127" s="113"/>
      <c r="CU127" s="113"/>
    </row>
    <row r="128">
      <c r="A128" s="221"/>
      <c r="B128" s="5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3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3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3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3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3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3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3"/>
      <c r="CQ128" s="113"/>
      <c r="CR128" s="113"/>
      <c r="CS128" s="113"/>
      <c r="CT128" s="113"/>
      <c r="CU128" s="113"/>
    </row>
    <row r="129">
      <c r="A129" s="221"/>
      <c r="B129" s="5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3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3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3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3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3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3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3"/>
      <c r="CQ129" s="113"/>
      <c r="CR129" s="113"/>
      <c r="CS129" s="113"/>
      <c r="CT129" s="113"/>
      <c r="CU129" s="113"/>
    </row>
    <row r="130">
      <c r="A130" s="221"/>
      <c r="B130" s="5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3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3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3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3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3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3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3"/>
      <c r="CQ130" s="113"/>
      <c r="CR130" s="113"/>
      <c r="CS130" s="113"/>
      <c r="CT130" s="113"/>
      <c r="CU130" s="113"/>
    </row>
    <row r="131">
      <c r="A131" s="221"/>
      <c r="B131" s="5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3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3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3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3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3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3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3"/>
      <c r="CQ131" s="113"/>
      <c r="CR131" s="113"/>
      <c r="CS131" s="113"/>
      <c r="CT131" s="113"/>
      <c r="CU131" s="113"/>
    </row>
    <row r="132">
      <c r="A132" s="221"/>
      <c r="B132" s="5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3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3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3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3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3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3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3"/>
      <c r="CQ132" s="113"/>
      <c r="CR132" s="113"/>
      <c r="CS132" s="113"/>
      <c r="CT132" s="113"/>
      <c r="CU132" s="113"/>
    </row>
    <row r="133">
      <c r="A133" s="221"/>
      <c r="B133" s="5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3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3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3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3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3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3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3"/>
      <c r="CQ133" s="113"/>
      <c r="CR133" s="113"/>
      <c r="CS133" s="113"/>
      <c r="CT133" s="113"/>
      <c r="CU133" s="113"/>
    </row>
    <row r="134">
      <c r="A134" s="221"/>
      <c r="B134" s="5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3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3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3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3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3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3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3"/>
      <c r="CQ134" s="113"/>
      <c r="CR134" s="113"/>
      <c r="CS134" s="113"/>
      <c r="CT134" s="113"/>
      <c r="CU134" s="113"/>
    </row>
    <row r="135">
      <c r="A135" s="221"/>
      <c r="B135" s="5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3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3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3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3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3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3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3"/>
      <c r="CQ135" s="113"/>
      <c r="CR135" s="113"/>
      <c r="CS135" s="113"/>
      <c r="CT135" s="113"/>
      <c r="CU135" s="113"/>
    </row>
    <row r="136">
      <c r="A136" s="221"/>
      <c r="B136" s="5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3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3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3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3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3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3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3"/>
      <c r="CQ136" s="113"/>
      <c r="CR136" s="113"/>
      <c r="CS136" s="113"/>
      <c r="CT136" s="113"/>
      <c r="CU136" s="113"/>
    </row>
    <row r="137">
      <c r="A137" s="221"/>
      <c r="B137" s="5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3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3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3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3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3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3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3"/>
      <c r="CQ137" s="113"/>
      <c r="CR137" s="113"/>
      <c r="CS137" s="113"/>
      <c r="CT137" s="113"/>
      <c r="CU137" s="113"/>
    </row>
    <row r="138">
      <c r="A138" s="221"/>
      <c r="B138" s="5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3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3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3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3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3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3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3"/>
      <c r="CQ138" s="113"/>
      <c r="CR138" s="113"/>
      <c r="CS138" s="113"/>
      <c r="CT138" s="113"/>
      <c r="CU138" s="113"/>
    </row>
    <row r="139">
      <c r="A139" s="221"/>
      <c r="B139" s="5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3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3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3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3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3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3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3"/>
      <c r="CQ139" s="113"/>
      <c r="CR139" s="113"/>
      <c r="CS139" s="113"/>
      <c r="CT139" s="113"/>
      <c r="CU139" s="113"/>
    </row>
    <row r="140">
      <c r="A140" s="221"/>
      <c r="B140" s="5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3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3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3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3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3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3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3"/>
      <c r="CQ140" s="113"/>
      <c r="CR140" s="113"/>
      <c r="CS140" s="113"/>
      <c r="CT140" s="113"/>
      <c r="CU140" s="113"/>
    </row>
    <row r="141">
      <c r="A141" s="221"/>
      <c r="B141" s="5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3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3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3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3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3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3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3"/>
      <c r="CQ141" s="113"/>
      <c r="CR141" s="113"/>
      <c r="CS141" s="113"/>
      <c r="CT141" s="113"/>
      <c r="CU141" s="113"/>
    </row>
    <row r="142">
      <c r="A142" s="221"/>
      <c r="B142" s="5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3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3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3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3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3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3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3"/>
      <c r="CQ142" s="113"/>
      <c r="CR142" s="113"/>
      <c r="CS142" s="113"/>
      <c r="CT142" s="113"/>
      <c r="CU142" s="113"/>
    </row>
    <row r="143">
      <c r="A143" s="221"/>
      <c r="B143" s="5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3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3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3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3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3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3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3"/>
      <c r="CQ143" s="113"/>
      <c r="CR143" s="113"/>
      <c r="CS143" s="113"/>
      <c r="CT143" s="113"/>
      <c r="CU143" s="113"/>
    </row>
    <row r="144">
      <c r="A144" s="221"/>
      <c r="B144" s="5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3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3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3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3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3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3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3"/>
      <c r="CQ144" s="113"/>
      <c r="CR144" s="113"/>
      <c r="CS144" s="113"/>
      <c r="CT144" s="113"/>
      <c r="CU144" s="113"/>
    </row>
    <row r="145">
      <c r="A145" s="221"/>
      <c r="B145" s="5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3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3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3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3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3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3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3"/>
      <c r="CQ145" s="113"/>
      <c r="CR145" s="113"/>
      <c r="CS145" s="113"/>
      <c r="CT145" s="113"/>
      <c r="CU145" s="113"/>
    </row>
    <row r="146">
      <c r="A146" s="221"/>
      <c r="B146" s="5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3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3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3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3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3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3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3"/>
      <c r="CQ146" s="113"/>
      <c r="CR146" s="113"/>
      <c r="CS146" s="113"/>
      <c r="CT146" s="113"/>
      <c r="CU146" s="113"/>
    </row>
    <row r="147">
      <c r="A147" s="221"/>
      <c r="B147" s="5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3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3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3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3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3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3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3"/>
      <c r="CQ147" s="113"/>
      <c r="CR147" s="113"/>
      <c r="CS147" s="113"/>
      <c r="CT147" s="113"/>
      <c r="CU147" s="113"/>
    </row>
    <row r="148">
      <c r="A148" s="221"/>
      <c r="B148" s="5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3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3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3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3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3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3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3"/>
      <c r="CQ148" s="113"/>
      <c r="CR148" s="113"/>
      <c r="CS148" s="113"/>
      <c r="CT148" s="113"/>
      <c r="CU148" s="113"/>
    </row>
    <row r="149">
      <c r="A149" s="221"/>
      <c r="B149" s="5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3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3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3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3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3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3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3"/>
      <c r="CQ149" s="113"/>
      <c r="CR149" s="113"/>
      <c r="CS149" s="113"/>
      <c r="CT149" s="113"/>
      <c r="CU149" s="113"/>
    </row>
    <row r="150">
      <c r="A150" s="221"/>
      <c r="B150" s="5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3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3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3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3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3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3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3"/>
      <c r="CQ150" s="113"/>
      <c r="CR150" s="113"/>
      <c r="CS150" s="113"/>
      <c r="CT150" s="113"/>
      <c r="CU150" s="113"/>
    </row>
    <row r="151">
      <c r="A151" s="221"/>
      <c r="B151" s="5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3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3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3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3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3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3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3"/>
      <c r="CQ151" s="113"/>
      <c r="CR151" s="113"/>
      <c r="CS151" s="113"/>
      <c r="CT151" s="113"/>
      <c r="CU151" s="113"/>
    </row>
    <row r="152">
      <c r="A152" s="221"/>
      <c r="B152" s="5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3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3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3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3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3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3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3"/>
      <c r="CQ152" s="113"/>
      <c r="CR152" s="113"/>
      <c r="CS152" s="113"/>
      <c r="CT152" s="113"/>
      <c r="CU152" s="113"/>
    </row>
    <row r="153">
      <c r="A153" s="221"/>
      <c r="B153" s="5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3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3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3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3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3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3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3"/>
      <c r="CQ153" s="113"/>
      <c r="CR153" s="113"/>
      <c r="CS153" s="113"/>
      <c r="CT153" s="113"/>
      <c r="CU153" s="113"/>
    </row>
    <row r="154">
      <c r="A154" s="221"/>
      <c r="B154" s="5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3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3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3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3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3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3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3"/>
      <c r="CQ154" s="113"/>
      <c r="CR154" s="113"/>
      <c r="CS154" s="113"/>
      <c r="CT154" s="113"/>
      <c r="CU154" s="113"/>
    </row>
    <row r="155">
      <c r="A155" s="221"/>
      <c r="B155" s="5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3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3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3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3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3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3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3"/>
      <c r="CQ155" s="113"/>
      <c r="CR155" s="113"/>
      <c r="CS155" s="113"/>
      <c r="CT155" s="113"/>
      <c r="CU155" s="113"/>
    </row>
    <row r="156">
      <c r="A156" s="221"/>
      <c r="B156" s="5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3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3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3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3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3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3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3"/>
      <c r="CQ156" s="113"/>
      <c r="CR156" s="113"/>
      <c r="CS156" s="113"/>
      <c r="CT156" s="113"/>
      <c r="CU156" s="113"/>
    </row>
    <row r="157">
      <c r="A157" s="221"/>
      <c r="B157" s="5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3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3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3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3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3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3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3"/>
      <c r="CQ157" s="113"/>
      <c r="CR157" s="113"/>
      <c r="CS157" s="113"/>
      <c r="CT157" s="113"/>
      <c r="CU157" s="113"/>
    </row>
    <row r="158">
      <c r="A158" s="221"/>
      <c r="B158" s="5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3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3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3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3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3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3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3"/>
      <c r="CQ158" s="113"/>
      <c r="CR158" s="113"/>
      <c r="CS158" s="113"/>
      <c r="CT158" s="113"/>
      <c r="CU158" s="113"/>
    </row>
    <row r="159">
      <c r="A159" s="221"/>
      <c r="B159" s="5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3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3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3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3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3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3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3"/>
      <c r="CQ159" s="113"/>
      <c r="CR159" s="113"/>
      <c r="CS159" s="113"/>
      <c r="CT159" s="113"/>
      <c r="CU159" s="113"/>
    </row>
    <row r="160">
      <c r="A160" s="221"/>
      <c r="B160" s="5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3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3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3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3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3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3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3"/>
      <c r="CQ160" s="113"/>
      <c r="CR160" s="113"/>
      <c r="CS160" s="113"/>
      <c r="CT160" s="113"/>
      <c r="CU160" s="113"/>
    </row>
    <row r="161">
      <c r="A161" s="221"/>
      <c r="B161" s="5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3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3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3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3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3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3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3"/>
      <c r="CQ161" s="113"/>
      <c r="CR161" s="113"/>
      <c r="CS161" s="113"/>
      <c r="CT161" s="113"/>
      <c r="CU161" s="113"/>
    </row>
    <row r="162">
      <c r="A162" s="221"/>
      <c r="B162" s="5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3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3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3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3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3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3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3"/>
      <c r="CQ162" s="113"/>
      <c r="CR162" s="113"/>
      <c r="CS162" s="113"/>
      <c r="CT162" s="113"/>
      <c r="CU162" s="113"/>
    </row>
    <row r="163">
      <c r="A163" s="221"/>
      <c r="B163" s="5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3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3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3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3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3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3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3"/>
      <c r="CQ163" s="113"/>
      <c r="CR163" s="113"/>
      <c r="CS163" s="113"/>
      <c r="CT163" s="113"/>
      <c r="CU163" s="113"/>
    </row>
    <row r="164">
      <c r="A164" s="221"/>
      <c r="B164" s="5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3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3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3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3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3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3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3"/>
      <c r="CQ164" s="113"/>
      <c r="CR164" s="113"/>
      <c r="CS164" s="113"/>
      <c r="CT164" s="113"/>
      <c r="CU164" s="113"/>
    </row>
    <row r="165">
      <c r="A165" s="221"/>
      <c r="B165" s="5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3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3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3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3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3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3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3"/>
      <c r="CQ165" s="113"/>
      <c r="CR165" s="113"/>
      <c r="CS165" s="113"/>
      <c r="CT165" s="113"/>
      <c r="CU165" s="113"/>
    </row>
    <row r="166">
      <c r="A166" s="221"/>
      <c r="B166" s="5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3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3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3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3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3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3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3"/>
      <c r="CQ166" s="113"/>
      <c r="CR166" s="113"/>
      <c r="CS166" s="113"/>
      <c r="CT166" s="113"/>
      <c r="CU166" s="113"/>
    </row>
    <row r="167">
      <c r="A167" s="221"/>
      <c r="B167" s="5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3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3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3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3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3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3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3"/>
      <c r="CQ167" s="113"/>
      <c r="CR167" s="113"/>
      <c r="CS167" s="113"/>
      <c r="CT167" s="113"/>
      <c r="CU167" s="113"/>
    </row>
    <row r="168">
      <c r="A168" s="221"/>
      <c r="B168" s="5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3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3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3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3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3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3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3"/>
      <c r="CQ168" s="113"/>
      <c r="CR168" s="113"/>
      <c r="CS168" s="113"/>
      <c r="CT168" s="113"/>
      <c r="CU168" s="113"/>
    </row>
    <row r="169">
      <c r="A169" s="221"/>
      <c r="B169" s="5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3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3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3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3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3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3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3"/>
      <c r="CQ169" s="113"/>
      <c r="CR169" s="113"/>
      <c r="CS169" s="113"/>
      <c r="CT169" s="113"/>
      <c r="CU169" s="113"/>
    </row>
    <row r="170">
      <c r="A170" s="221"/>
      <c r="B170" s="5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3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3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3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3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3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3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3"/>
      <c r="CQ170" s="113"/>
      <c r="CR170" s="113"/>
      <c r="CS170" s="113"/>
      <c r="CT170" s="113"/>
      <c r="CU170" s="113"/>
    </row>
    <row r="171">
      <c r="A171" s="221"/>
      <c r="B171" s="5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3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3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3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3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3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3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3"/>
      <c r="CQ171" s="113"/>
      <c r="CR171" s="113"/>
      <c r="CS171" s="113"/>
      <c r="CT171" s="113"/>
      <c r="CU171" s="113"/>
    </row>
    <row r="172">
      <c r="A172" s="221"/>
      <c r="B172" s="5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3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3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3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3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3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3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3"/>
      <c r="CQ172" s="113"/>
      <c r="CR172" s="113"/>
      <c r="CS172" s="113"/>
      <c r="CT172" s="113"/>
      <c r="CU172" s="113"/>
    </row>
    <row r="173">
      <c r="A173" s="221"/>
      <c r="B173" s="5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3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3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3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3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3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3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3"/>
      <c r="CQ173" s="113"/>
      <c r="CR173" s="113"/>
      <c r="CS173" s="113"/>
      <c r="CT173" s="113"/>
      <c r="CU173" s="113"/>
    </row>
    <row r="174">
      <c r="A174" s="221"/>
      <c r="B174" s="5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3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3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3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3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3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3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3"/>
      <c r="CQ174" s="113"/>
      <c r="CR174" s="113"/>
      <c r="CS174" s="113"/>
      <c r="CT174" s="113"/>
      <c r="CU174" s="113"/>
    </row>
    <row r="175">
      <c r="A175" s="221"/>
      <c r="B175" s="5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3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3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3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3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3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3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3"/>
      <c r="CQ175" s="113"/>
      <c r="CR175" s="113"/>
      <c r="CS175" s="113"/>
      <c r="CT175" s="113"/>
      <c r="CU175" s="113"/>
    </row>
    <row r="176">
      <c r="A176" s="221"/>
      <c r="B176" s="5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3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3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3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3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3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3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3"/>
      <c r="CQ176" s="113"/>
      <c r="CR176" s="113"/>
      <c r="CS176" s="113"/>
      <c r="CT176" s="113"/>
      <c r="CU176" s="113"/>
    </row>
    <row r="177">
      <c r="A177" s="221"/>
      <c r="B177" s="5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3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3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3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3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3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3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3"/>
      <c r="CQ177" s="113"/>
      <c r="CR177" s="113"/>
      <c r="CS177" s="113"/>
      <c r="CT177" s="113"/>
      <c r="CU177" s="113"/>
    </row>
    <row r="178">
      <c r="A178" s="221"/>
      <c r="B178" s="5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3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3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3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3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3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3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3"/>
      <c r="CQ178" s="113"/>
      <c r="CR178" s="113"/>
      <c r="CS178" s="113"/>
      <c r="CT178" s="113"/>
      <c r="CU178" s="113"/>
    </row>
    <row r="179">
      <c r="A179" s="221"/>
      <c r="B179" s="5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3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3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3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3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3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3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3"/>
      <c r="CQ179" s="113"/>
      <c r="CR179" s="113"/>
      <c r="CS179" s="113"/>
      <c r="CT179" s="113"/>
      <c r="CU179" s="113"/>
    </row>
    <row r="180">
      <c r="A180" s="221"/>
      <c r="B180" s="5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3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3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3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3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3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3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3"/>
      <c r="CQ180" s="113"/>
      <c r="CR180" s="113"/>
      <c r="CS180" s="113"/>
      <c r="CT180" s="113"/>
      <c r="CU180" s="113"/>
    </row>
    <row r="181">
      <c r="A181" s="221"/>
      <c r="B181" s="5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3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3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3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3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3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3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3"/>
      <c r="CQ181" s="113"/>
      <c r="CR181" s="113"/>
      <c r="CS181" s="113"/>
      <c r="CT181" s="113"/>
      <c r="CU181" s="113"/>
    </row>
    <row r="182">
      <c r="A182" s="221"/>
      <c r="B182" s="5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3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3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3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3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3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3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3"/>
      <c r="CQ182" s="113"/>
      <c r="CR182" s="113"/>
      <c r="CS182" s="113"/>
      <c r="CT182" s="113"/>
      <c r="CU182" s="113"/>
    </row>
    <row r="183">
      <c r="A183" s="221"/>
      <c r="B183" s="5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3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3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3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3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3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3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3"/>
      <c r="CQ183" s="113"/>
      <c r="CR183" s="113"/>
      <c r="CS183" s="113"/>
      <c r="CT183" s="113"/>
      <c r="CU183" s="113"/>
    </row>
    <row r="184">
      <c r="A184" s="221"/>
      <c r="B184" s="5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3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3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3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3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3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3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3"/>
      <c r="CQ184" s="113"/>
      <c r="CR184" s="113"/>
      <c r="CS184" s="113"/>
      <c r="CT184" s="113"/>
      <c r="CU184" s="113"/>
    </row>
    <row r="185">
      <c r="A185" s="221"/>
      <c r="B185" s="5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3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3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3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3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3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3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3"/>
      <c r="CQ185" s="113"/>
      <c r="CR185" s="113"/>
      <c r="CS185" s="113"/>
      <c r="CT185" s="113"/>
      <c r="CU185" s="113"/>
    </row>
    <row r="186">
      <c r="A186" s="221"/>
      <c r="B186" s="5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3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3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3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3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3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3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3"/>
      <c r="CQ186" s="113"/>
      <c r="CR186" s="113"/>
      <c r="CS186" s="113"/>
      <c r="CT186" s="113"/>
      <c r="CU186" s="113"/>
    </row>
    <row r="187">
      <c r="A187" s="221"/>
      <c r="B187" s="5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3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3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3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3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3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3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3"/>
      <c r="CQ187" s="113"/>
      <c r="CR187" s="113"/>
      <c r="CS187" s="113"/>
      <c r="CT187" s="113"/>
      <c r="CU187" s="113"/>
    </row>
    <row r="188">
      <c r="A188" s="221"/>
      <c r="B188" s="5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3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3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3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3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3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3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3"/>
      <c r="CQ188" s="113"/>
      <c r="CR188" s="113"/>
      <c r="CS188" s="113"/>
      <c r="CT188" s="113"/>
      <c r="CU188" s="113"/>
    </row>
    <row r="189">
      <c r="A189" s="221"/>
      <c r="B189" s="5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3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3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3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3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3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3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3"/>
      <c r="CQ189" s="113"/>
      <c r="CR189" s="113"/>
      <c r="CS189" s="113"/>
      <c r="CT189" s="113"/>
      <c r="CU189" s="113"/>
    </row>
    <row r="190">
      <c r="A190" s="221"/>
      <c r="B190" s="5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3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3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3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3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3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3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3"/>
      <c r="CQ190" s="113"/>
      <c r="CR190" s="113"/>
      <c r="CS190" s="113"/>
      <c r="CT190" s="113"/>
      <c r="CU190" s="113"/>
    </row>
    <row r="191">
      <c r="A191" s="221"/>
      <c r="B191" s="5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3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3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3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3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3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3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3"/>
      <c r="CQ191" s="113"/>
      <c r="CR191" s="113"/>
      <c r="CS191" s="113"/>
      <c r="CT191" s="113"/>
      <c r="CU191" s="113"/>
    </row>
    <row r="192">
      <c r="A192" s="221"/>
      <c r="B192" s="5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3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3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3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3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3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3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3"/>
      <c r="CQ192" s="113"/>
      <c r="CR192" s="113"/>
      <c r="CS192" s="113"/>
      <c r="CT192" s="113"/>
      <c r="CU192" s="113"/>
    </row>
    <row r="193">
      <c r="A193" s="221"/>
      <c r="B193" s="5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3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3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3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3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3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3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3"/>
      <c r="CQ193" s="113"/>
      <c r="CR193" s="113"/>
      <c r="CS193" s="113"/>
      <c r="CT193" s="113"/>
      <c r="CU193" s="113"/>
    </row>
    <row r="194">
      <c r="A194" s="221"/>
      <c r="B194" s="5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3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3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3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3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3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3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3"/>
      <c r="CQ194" s="113"/>
      <c r="CR194" s="113"/>
      <c r="CS194" s="113"/>
      <c r="CT194" s="113"/>
      <c r="CU194" s="113"/>
    </row>
    <row r="195">
      <c r="A195" s="221"/>
      <c r="B195" s="5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3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3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3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3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3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3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3"/>
      <c r="CQ195" s="113"/>
      <c r="CR195" s="113"/>
      <c r="CS195" s="113"/>
      <c r="CT195" s="113"/>
      <c r="CU195" s="113"/>
    </row>
    <row r="196">
      <c r="A196" s="221"/>
      <c r="B196" s="5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3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3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3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3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3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3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3"/>
      <c r="CQ196" s="113"/>
      <c r="CR196" s="113"/>
      <c r="CS196" s="113"/>
      <c r="CT196" s="113"/>
      <c r="CU196" s="113"/>
    </row>
    <row r="197">
      <c r="A197" s="221"/>
      <c r="B197" s="5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3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3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3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3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3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3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3"/>
      <c r="CQ197" s="113"/>
      <c r="CR197" s="113"/>
      <c r="CS197" s="113"/>
      <c r="CT197" s="113"/>
      <c r="CU197" s="113"/>
    </row>
    <row r="198">
      <c r="A198" s="221"/>
      <c r="B198" s="5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3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3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3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3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3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3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3"/>
      <c r="CQ198" s="113"/>
      <c r="CR198" s="113"/>
      <c r="CS198" s="113"/>
      <c r="CT198" s="113"/>
      <c r="CU198" s="113"/>
    </row>
    <row r="199">
      <c r="A199" s="221"/>
      <c r="B199" s="5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3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3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3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3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3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3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3"/>
      <c r="CQ199" s="113"/>
      <c r="CR199" s="113"/>
      <c r="CS199" s="113"/>
      <c r="CT199" s="113"/>
      <c r="CU199" s="113"/>
    </row>
    <row r="200">
      <c r="A200" s="221"/>
      <c r="B200" s="5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3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3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3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3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3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3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3"/>
      <c r="CQ200" s="113"/>
      <c r="CR200" s="113"/>
      <c r="CS200" s="113"/>
      <c r="CT200" s="113"/>
      <c r="CU200" s="113"/>
    </row>
    <row r="201">
      <c r="A201" s="221"/>
      <c r="B201" s="5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3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3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3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3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3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3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3"/>
      <c r="CQ201" s="113"/>
      <c r="CR201" s="113"/>
      <c r="CS201" s="113"/>
      <c r="CT201" s="113"/>
      <c r="CU201" s="113"/>
    </row>
    <row r="202">
      <c r="A202" s="221"/>
      <c r="B202" s="5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3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3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3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3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3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3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3"/>
      <c r="CQ202" s="113"/>
      <c r="CR202" s="113"/>
      <c r="CS202" s="113"/>
      <c r="CT202" s="113"/>
      <c r="CU202" s="113"/>
    </row>
    <row r="203">
      <c r="A203" s="221"/>
      <c r="B203" s="5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3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3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3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3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3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3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3"/>
      <c r="CQ203" s="113"/>
      <c r="CR203" s="113"/>
      <c r="CS203" s="113"/>
      <c r="CT203" s="113"/>
      <c r="CU203" s="113"/>
    </row>
    <row r="204">
      <c r="A204" s="221"/>
      <c r="B204" s="5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3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3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3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3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3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3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3"/>
      <c r="CQ204" s="113"/>
      <c r="CR204" s="113"/>
      <c r="CS204" s="113"/>
      <c r="CT204" s="113"/>
      <c r="CU204" s="113"/>
    </row>
    <row r="205">
      <c r="A205" s="221"/>
      <c r="B205" s="5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3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3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3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3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3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3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3"/>
      <c r="CQ205" s="113"/>
      <c r="CR205" s="113"/>
      <c r="CS205" s="113"/>
      <c r="CT205" s="113"/>
      <c r="CU205" s="113"/>
    </row>
    <row r="206">
      <c r="A206" s="221"/>
      <c r="B206" s="5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3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3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3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3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3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3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3"/>
      <c r="CQ206" s="113"/>
      <c r="CR206" s="113"/>
      <c r="CS206" s="113"/>
      <c r="CT206" s="113"/>
      <c r="CU206" s="113"/>
    </row>
    <row r="207">
      <c r="A207" s="221"/>
      <c r="B207" s="5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3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3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3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3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3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3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3"/>
      <c r="CQ207" s="113"/>
      <c r="CR207" s="113"/>
      <c r="CS207" s="113"/>
      <c r="CT207" s="113"/>
      <c r="CU207" s="113"/>
    </row>
    <row r="208">
      <c r="A208" s="221"/>
      <c r="B208" s="5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3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3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3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3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3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3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3"/>
      <c r="CQ208" s="113"/>
      <c r="CR208" s="113"/>
      <c r="CS208" s="113"/>
      <c r="CT208" s="113"/>
      <c r="CU208" s="113"/>
    </row>
    <row r="209">
      <c r="A209" s="221"/>
      <c r="B209" s="5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3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3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3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3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3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3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3"/>
      <c r="CQ209" s="113"/>
      <c r="CR209" s="113"/>
      <c r="CS209" s="113"/>
      <c r="CT209" s="113"/>
      <c r="CU209" s="113"/>
    </row>
    <row r="210">
      <c r="A210" s="221"/>
      <c r="B210" s="5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3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3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3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3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3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3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3"/>
      <c r="CQ210" s="113"/>
      <c r="CR210" s="113"/>
      <c r="CS210" s="113"/>
      <c r="CT210" s="113"/>
      <c r="CU210" s="113"/>
    </row>
    <row r="211">
      <c r="A211" s="221"/>
      <c r="B211" s="5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3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3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3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3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3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3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3"/>
      <c r="CQ211" s="113"/>
      <c r="CR211" s="113"/>
      <c r="CS211" s="113"/>
      <c r="CT211" s="113"/>
      <c r="CU211" s="113"/>
    </row>
    <row r="212">
      <c r="A212" s="221"/>
      <c r="B212" s="5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3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3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3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3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3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3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3"/>
      <c r="CQ212" s="113"/>
      <c r="CR212" s="113"/>
      <c r="CS212" s="113"/>
      <c r="CT212" s="113"/>
      <c r="CU212" s="113"/>
    </row>
    <row r="213">
      <c r="A213" s="221"/>
      <c r="B213" s="5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3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3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3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3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3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3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3"/>
      <c r="CQ213" s="113"/>
      <c r="CR213" s="113"/>
      <c r="CS213" s="113"/>
      <c r="CT213" s="113"/>
      <c r="CU213" s="113"/>
    </row>
    <row r="214">
      <c r="A214" s="221"/>
      <c r="B214" s="5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3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3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3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3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3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3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3"/>
      <c r="CQ214" s="113"/>
      <c r="CR214" s="113"/>
      <c r="CS214" s="113"/>
      <c r="CT214" s="113"/>
      <c r="CU214" s="113"/>
    </row>
    <row r="215">
      <c r="A215" s="221"/>
      <c r="B215" s="5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3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3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3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3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3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3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3"/>
      <c r="CQ215" s="113"/>
      <c r="CR215" s="113"/>
      <c r="CS215" s="113"/>
      <c r="CT215" s="113"/>
      <c r="CU215" s="113"/>
    </row>
    <row r="216">
      <c r="A216" s="221"/>
      <c r="B216" s="5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3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3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3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3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3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3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3"/>
      <c r="CQ216" s="113"/>
      <c r="CR216" s="113"/>
      <c r="CS216" s="113"/>
      <c r="CT216" s="113"/>
      <c r="CU216" s="113"/>
    </row>
    <row r="217">
      <c r="A217" s="221"/>
      <c r="B217" s="5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3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3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3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3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3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3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3"/>
      <c r="CQ217" s="113"/>
      <c r="CR217" s="113"/>
      <c r="CS217" s="113"/>
      <c r="CT217" s="113"/>
      <c r="CU217" s="113"/>
    </row>
    <row r="218">
      <c r="A218" s="221"/>
      <c r="B218" s="5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3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3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3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3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3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3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3"/>
      <c r="CQ218" s="113"/>
      <c r="CR218" s="113"/>
      <c r="CS218" s="113"/>
      <c r="CT218" s="113"/>
      <c r="CU218" s="113"/>
    </row>
    <row r="219">
      <c r="A219" s="221"/>
      <c r="B219" s="5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3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3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3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3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3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3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3"/>
      <c r="CQ219" s="113"/>
      <c r="CR219" s="113"/>
      <c r="CS219" s="113"/>
      <c r="CT219" s="113"/>
      <c r="CU219" s="113"/>
    </row>
    <row r="220">
      <c r="A220" s="221"/>
      <c r="B220" s="5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3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3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3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3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3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3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3"/>
      <c r="CQ220" s="113"/>
      <c r="CR220" s="113"/>
      <c r="CS220" s="113"/>
      <c r="CT220" s="113"/>
      <c r="CU220" s="113"/>
    </row>
    <row r="221">
      <c r="A221" s="221"/>
      <c r="B221" s="5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3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3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3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3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3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3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3"/>
      <c r="CQ221" s="113"/>
      <c r="CR221" s="113"/>
      <c r="CS221" s="113"/>
      <c r="CT221" s="113"/>
      <c r="CU221" s="113"/>
    </row>
    <row r="222">
      <c r="A222" s="221"/>
      <c r="B222" s="5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3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3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3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3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3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3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3"/>
      <c r="CQ222" s="113"/>
      <c r="CR222" s="113"/>
      <c r="CS222" s="113"/>
      <c r="CT222" s="113"/>
      <c r="CU222" s="113"/>
    </row>
    <row r="223">
      <c r="A223" s="221"/>
      <c r="B223" s="5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3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3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3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3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3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3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3"/>
      <c r="CQ223" s="113"/>
      <c r="CR223" s="113"/>
      <c r="CS223" s="113"/>
      <c r="CT223" s="113"/>
      <c r="CU223" s="113"/>
    </row>
    <row r="224">
      <c r="A224" s="221"/>
      <c r="B224" s="5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3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3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3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3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3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3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3"/>
      <c r="CQ224" s="113"/>
      <c r="CR224" s="113"/>
      <c r="CS224" s="113"/>
      <c r="CT224" s="113"/>
      <c r="CU224" s="113"/>
    </row>
    <row r="225">
      <c r="A225" s="221"/>
      <c r="B225" s="5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3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3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3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3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3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3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3"/>
      <c r="CQ225" s="113"/>
      <c r="CR225" s="113"/>
      <c r="CS225" s="113"/>
      <c r="CT225" s="113"/>
      <c r="CU225" s="113"/>
    </row>
    <row r="226">
      <c r="A226" s="221"/>
      <c r="B226" s="5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3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3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3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3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3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3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3"/>
      <c r="CQ226" s="113"/>
      <c r="CR226" s="113"/>
      <c r="CS226" s="113"/>
      <c r="CT226" s="113"/>
      <c r="CU226" s="113"/>
    </row>
    <row r="227">
      <c r="A227" s="221"/>
      <c r="B227" s="5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3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3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3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3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3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3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3"/>
      <c r="CQ227" s="113"/>
      <c r="CR227" s="113"/>
      <c r="CS227" s="113"/>
      <c r="CT227" s="113"/>
      <c r="CU227" s="113"/>
    </row>
    <row r="228">
      <c r="A228" s="221"/>
      <c r="B228" s="5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3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3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3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3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3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3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3"/>
      <c r="CQ228" s="113"/>
      <c r="CR228" s="113"/>
      <c r="CS228" s="113"/>
      <c r="CT228" s="113"/>
      <c r="CU228" s="113"/>
    </row>
    <row r="229">
      <c r="A229" s="221"/>
      <c r="B229" s="5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3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3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3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3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3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3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3"/>
      <c r="CQ229" s="113"/>
      <c r="CR229" s="113"/>
      <c r="CS229" s="113"/>
      <c r="CT229" s="113"/>
      <c r="CU229" s="113"/>
    </row>
    <row r="230">
      <c r="A230" s="221"/>
      <c r="B230" s="5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3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3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3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3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3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3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3"/>
      <c r="CQ230" s="113"/>
      <c r="CR230" s="113"/>
      <c r="CS230" s="113"/>
      <c r="CT230" s="113"/>
      <c r="CU230" s="113"/>
    </row>
    <row r="231">
      <c r="A231" s="221"/>
      <c r="B231" s="5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3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3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3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3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3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3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3"/>
      <c r="CQ231" s="113"/>
      <c r="CR231" s="113"/>
      <c r="CS231" s="113"/>
      <c r="CT231" s="113"/>
      <c r="CU231" s="113"/>
    </row>
    <row r="232">
      <c r="A232" s="221"/>
      <c r="B232" s="5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3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3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3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3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3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3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3"/>
      <c r="CQ232" s="113"/>
      <c r="CR232" s="113"/>
      <c r="CS232" s="113"/>
      <c r="CT232" s="113"/>
      <c r="CU232" s="113"/>
    </row>
    <row r="233">
      <c r="A233" s="221"/>
      <c r="B233" s="5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3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3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3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3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3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3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3"/>
      <c r="CQ233" s="113"/>
      <c r="CR233" s="113"/>
      <c r="CS233" s="113"/>
      <c r="CT233" s="113"/>
      <c r="CU233" s="113"/>
    </row>
    <row r="234">
      <c r="A234" s="221"/>
      <c r="B234" s="5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3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3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3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3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3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3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3"/>
      <c r="CQ234" s="113"/>
      <c r="CR234" s="113"/>
      <c r="CS234" s="113"/>
      <c r="CT234" s="113"/>
      <c r="CU234" s="113"/>
    </row>
    <row r="235">
      <c r="A235" s="221"/>
      <c r="B235" s="5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3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3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3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3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3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3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3"/>
      <c r="CQ235" s="113"/>
      <c r="CR235" s="113"/>
      <c r="CS235" s="113"/>
      <c r="CT235" s="113"/>
      <c r="CU235" s="113"/>
    </row>
    <row r="236">
      <c r="A236" s="221"/>
      <c r="B236" s="5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3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3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3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3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3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3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3"/>
      <c r="CQ236" s="113"/>
      <c r="CR236" s="113"/>
      <c r="CS236" s="113"/>
      <c r="CT236" s="113"/>
      <c r="CU236" s="113"/>
    </row>
    <row r="237">
      <c r="A237" s="221"/>
      <c r="B237" s="5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3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3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3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3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3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3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3"/>
      <c r="CQ237" s="113"/>
      <c r="CR237" s="113"/>
      <c r="CS237" s="113"/>
      <c r="CT237" s="113"/>
      <c r="CU237" s="113"/>
    </row>
    <row r="238">
      <c r="A238" s="221"/>
      <c r="B238" s="5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3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3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3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3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3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3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3"/>
      <c r="CQ238" s="113"/>
      <c r="CR238" s="113"/>
      <c r="CS238" s="113"/>
      <c r="CT238" s="113"/>
      <c r="CU238" s="113"/>
    </row>
    <row r="239">
      <c r="A239" s="221"/>
      <c r="B239" s="5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3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3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3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3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3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3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3"/>
      <c r="CQ239" s="113"/>
      <c r="CR239" s="113"/>
      <c r="CS239" s="113"/>
      <c r="CT239" s="113"/>
      <c r="CU239" s="113"/>
    </row>
    <row r="240">
      <c r="A240" s="221"/>
      <c r="B240" s="5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3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3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3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3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3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3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3"/>
      <c r="CQ240" s="113"/>
      <c r="CR240" s="113"/>
      <c r="CS240" s="113"/>
      <c r="CT240" s="113"/>
      <c r="CU240" s="113"/>
    </row>
    <row r="241">
      <c r="A241" s="221"/>
      <c r="B241" s="5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3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3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3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3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3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3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3"/>
      <c r="CQ241" s="113"/>
      <c r="CR241" s="113"/>
      <c r="CS241" s="113"/>
      <c r="CT241" s="113"/>
      <c r="CU241" s="113"/>
    </row>
    <row r="242">
      <c r="A242" s="221"/>
      <c r="B242" s="5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3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3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3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3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3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3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3"/>
      <c r="CQ242" s="113"/>
      <c r="CR242" s="113"/>
      <c r="CS242" s="113"/>
      <c r="CT242" s="113"/>
      <c r="CU242" s="113"/>
    </row>
    <row r="243">
      <c r="A243" s="221"/>
      <c r="B243" s="5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3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3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3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3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3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3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3"/>
      <c r="CQ243" s="113"/>
      <c r="CR243" s="113"/>
      <c r="CS243" s="113"/>
      <c r="CT243" s="113"/>
      <c r="CU243" s="113"/>
    </row>
    <row r="244">
      <c r="A244" s="221"/>
      <c r="B244" s="5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3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3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3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3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3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3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3"/>
      <c r="CQ244" s="113"/>
      <c r="CR244" s="113"/>
      <c r="CS244" s="113"/>
      <c r="CT244" s="113"/>
      <c r="CU244" s="113"/>
    </row>
    <row r="245">
      <c r="A245" s="221"/>
      <c r="B245" s="5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3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3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3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3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3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3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3"/>
      <c r="CQ245" s="113"/>
      <c r="CR245" s="113"/>
      <c r="CS245" s="113"/>
      <c r="CT245" s="113"/>
      <c r="CU245" s="113"/>
    </row>
    <row r="246">
      <c r="A246" s="221"/>
      <c r="B246" s="5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3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3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3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3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3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3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3"/>
      <c r="CQ246" s="113"/>
      <c r="CR246" s="113"/>
      <c r="CS246" s="113"/>
      <c r="CT246" s="113"/>
      <c r="CU246" s="113"/>
    </row>
    <row r="247">
      <c r="A247" s="221"/>
      <c r="B247" s="5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3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3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3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3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3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3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3"/>
      <c r="CQ247" s="113"/>
      <c r="CR247" s="113"/>
      <c r="CS247" s="113"/>
      <c r="CT247" s="113"/>
      <c r="CU247" s="113"/>
    </row>
    <row r="248">
      <c r="A248" s="221"/>
      <c r="B248" s="5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3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3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3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3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3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3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3"/>
      <c r="CQ248" s="113"/>
      <c r="CR248" s="113"/>
      <c r="CS248" s="113"/>
      <c r="CT248" s="113"/>
      <c r="CU248" s="113"/>
    </row>
    <row r="249">
      <c r="A249" s="221"/>
      <c r="B249" s="5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3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3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3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3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3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3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3"/>
      <c r="CQ249" s="113"/>
      <c r="CR249" s="113"/>
      <c r="CS249" s="113"/>
      <c r="CT249" s="113"/>
      <c r="CU249" s="113"/>
    </row>
    <row r="250">
      <c r="A250" s="221"/>
      <c r="B250" s="5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3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3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3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3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3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3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3"/>
      <c r="CQ250" s="113"/>
      <c r="CR250" s="113"/>
      <c r="CS250" s="113"/>
      <c r="CT250" s="113"/>
      <c r="CU250" s="113"/>
    </row>
    <row r="251">
      <c r="A251" s="221"/>
      <c r="B251" s="5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3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3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3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3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3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3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3"/>
      <c r="CQ251" s="113"/>
      <c r="CR251" s="113"/>
      <c r="CS251" s="113"/>
      <c r="CT251" s="113"/>
      <c r="CU251" s="113"/>
    </row>
    <row r="252">
      <c r="A252" s="221"/>
      <c r="B252" s="5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3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3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3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3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3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3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3"/>
      <c r="CQ252" s="113"/>
      <c r="CR252" s="113"/>
      <c r="CS252" s="113"/>
      <c r="CT252" s="113"/>
      <c r="CU252" s="113"/>
    </row>
    <row r="253">
      <c r="A253" s="221"/>
      <c r="B253" s="5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3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3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3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3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3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3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3"/>
      <c r="CQ253" s="113"/>
      <c r="CR253" s="113"/>
      <c r="CS253" s="113"/>
      <c r="CT253" s="113"/>
      <c r="CU253" s="113"/>
    </row>
    <row r="254">
      <c r="A254" s="221"/>
      <c r="B254" s="5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3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3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3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3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3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3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3"/>
      <c r="CQ254" s="113"/>
      <c r="CR254" s="113"/>
      <c r="CS254" s="113"/>
      <c r="CT254" s="113"/>
      <c r="CU254" s="113"/>
    </row>
    <row r="255">
      <c r="A255" s="221"/>
      <c r="B255" s="5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3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3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3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3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3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3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3"/>
      <c r="CQ255" s="113"/>
      <c r="CR255" s="113"/>
      <c r="CS255" s="113"/>
      <c r="CT255" s="113"/>
      <c r="CU255" s="113"/>
    </row>
    <row r="256">
      <c r="A256" s="221"/>
      <c r="B256" s="5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3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3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3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3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3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3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3"/>
      <c r="CQ256" s="113"/>
      <c r="CR256" s="113"/>
      <c r="CS256" s="113"/>
      <c r="CT256" s="113"/>
      <c r="CU256" s="113"/>
    </row>
    <row r="257">
      <c r="A257" s="221"/>
      <c r="B257" s="5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3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3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3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3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3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3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3"/>
      <c r="CQ257" s="113"/>
      <c r="CR257" s="113"/>
      <c r="CS257" s="113"/>
      <c r="CT257" s="113"/>
      <c r="CU257" s="113"/>
    </row>
    <row r="258">
      <c r="A258" s="221"/>
      <c r="B258" s="5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3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3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3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3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3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3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3"/>
      <c r="CQ258" s="113"/>
      <c r="CR258" s="113"/>
      <c r="CS258" s="113"/>
      <c r="CT258" s="113"/>
      <c r="CU258" s="113"/>
    </row>
    <row r="259">
      <c r="A259" s="221"/>
      <c r="B259" s="5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3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3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3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3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3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3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3"/>
      <c r="CQ259" s="113"/>
      <c r="CR259" s="113"/>
      <c r="CS259" s="113"/>
      <c r="CT259" s="113"/>
      <c r="CU259" s="113"/>
    </row>
    <row r="260">
      <c r="A260" s="221"/>
      <c r="B260" s="5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3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3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3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3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3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3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3"/>
      <c r="CQ260" s="113"/>
      <c r="CR260" s="113"/>
      <c r="CS260" s="113"/>
      <c r="CT260" s="113"/>
      <c r="CU260" s="113"/>
    </row>
    <row r="261">
      <c r="A261" s="221"/>
      <c r="B261" s="5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3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3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3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3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3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3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3"/>
      <c r="CQ261" s="113"/>
      <c r="CR261" s="113"/>
      <c r="CS261" s="113"/>
      <c r="CT261" s="113"/>
      <c r="CU261" s="113"/>
    </row>
    <row r="262">
      <c r="A262" s="221"/>
      <c r="B262" s="5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3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3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3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3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3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3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3"/>
      <c r="CQ262" s="113"/>
      <c r="CR262" s="113"/>
      <c r="CS262" s="113"/>
      <c r="CT262" s="113"/>
      <c r="CU262" s="113"/>
    </row>
    <row r="263">
      <c r="A263" s="221"/>
      <c r="B263" s="5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3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3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3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3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3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3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3"/>
      <c r="CQ263" s="113"/>
      <c r="CR263" s="113"/>
      <c r="CS263" s="113"/>
      <c r="CT263" s="113"/>
      <c r="CU263" s="113"/>
    </row>
    <row r="264">
      <c r="A264" s="221"/>
      <c r="B264" s="5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3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3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3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3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3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3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3"/>
      <c r="CQ264" s="113"/>
      <c r="CR264" s="113"/>
      <c r="CS264" s="113"/>
      <c r="CT264" s="113"/>
      <c r="CU264" s="113"/>
    </row>
    <row r="265">
      <c r="A265" s="221"/>
      <c r="B265" s="5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3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3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3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3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3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3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3"/>
      <c r="CQ265" s="113"/>
      <c r="CR265" s="113"/>
      <c r="CS265" s="113"/>
      <c r="CT265" s="113"/>
      <c r="CU265" s="113"/>
    </row>
    <row r="266">
      <c r="A266" s="221"/>
      <c r="B266" s="5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3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3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3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3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3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3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3"/>
      <c r="CQ266" s="113"/>
      <c r="CR266" s="113"/>
      <c r="CS266" s="113"/>
      <c r="CT266" s="113"/>
      <c r="CU266" s="113"/>
    </row>
    <row r="267">
      <c r="A267" s="221"/>
      <c r="B267" s="5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3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3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3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3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3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3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3"/>
      <c r="CQ267" s="113"/>
      <c r="CR267" s="113"/>
      <c r="CS267" s="113"/>
      <c r="CT267" s="113"/>
      <c r="CU267" s="113"/>
    </row>
    <row r="268">
      <c r="A268" s="221"/>
      <c r="B268" s="5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3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3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3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3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3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3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3"/>
      <c r="CQ268" s="113"/>
      <c r="CR268" s="113"/>
      <c r="CS268" s="113"/>
      <c r="CT268" s="113"/>
      <c r="CU268" s="113"/>
    </row>
    <row r="269">
      <c r="A269" s="221"/>
      <c r="B269" s="5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3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3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3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3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3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3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3"/>
      <c r="CQ269" s="113"/>
      <c r="CR269" s="113"/>
      <c r="CS269" s="113"/>
      <c r="CT269" s="113"/>
      <c r="CU269" s="113"/>
    </row>
    <row r="270">
      <c r="A270" s="221"/>
      <c r="B270" s="5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3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3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3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3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3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3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3"/>
      <c r="CQ270" s="113"/>
      <c r="CR270" s="113"/>
      <c r="CS270" s="113"/>
      <c r="CT270" s="113"/>
      <c r="CU270" s="113"/>
    </row>
    <row r="271">
      <c r="A271" s="221"/>
      <c r="B271" s="5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3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3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3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3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3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3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3"/>
      <c r="CQ271" s="113"/>
      <c r="CR271" s="113"/>
      <c r="CS271" s="113"/>
      <c r="CT271" s="113"/>
      <c r="CU271" s="113"/>
    </row>
    <row r="272">
      <c r="A272" s="221"/>
      <c r="B272" s="5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3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3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3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3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3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3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3"/>
      <c r="CQ272" s="113"/>
      <c r="CR272" s="113"/>
      <c r="CS272" s="113"/>
      <c r="CT272" s="113"/>
      <c r="CU272" s="113"/>
    </row>
    <row r="273">
      <c r="A273" s="221"/>
      <c r="B273" s="5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3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3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3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3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3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3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3"/>
      <c r="CQ273" s="113"/>
      <c r="CR273" s="113"/>
      <c r="CS273" s="113"/>
      <c r="CT273" s="113"/>
      <c r="CU273" s="113"/>
    </row>
    <row r="274">
      <c r="A274" s="221"/>
      <c r="B274" s="5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3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3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3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3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3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3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3"/>
      <c r="CQ274" s="113"/>
      <c r="CR274" s="113"/>
      <c r="CS274" s="113"/>
      <c r="CT274" s="113"/>
      <c r="CU274" s="113"/>
    </row>
    <row r="275">
      <c r="A275" s="221"/>
      <c r="B275" s="5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3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3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3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3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3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3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3"/>
      <c r="CQ275" s="113"/>
      <c r="CR275" s="113"/>
      <c r="CS275" s="113"/>
      <c r="CT275" s="113"/>
      <c r="CU275" s="113"/>
    </row>
    <row r="276">
      <c r="A276" s="221"/>
      <c r="B276" s="5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3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3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3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3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3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3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3"/>
      <c r="CQ276" s="113"/>
      <c r="CR276" s="113"/>
      <c r="CS276" s="113"/>
      <c r="CT276" s="113"/>
      <c r="CU276" s="113"/>
    </row>
    <row r="277">
      <c r="A277" s="221"/>
      <c r="B277" s="5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3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3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3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3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3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3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3"/>
      <c r="CQ277" s="113"/>
      <c r="CR277" s="113"/>
      <c r="CS277" s="113"/>
      <c r="CT277" s="113"/>
      <c r="CU277" s="113"/>
    </row>
    <row r="278">
      <c r="A278" s="221"/>
      <c r="B278" s="5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3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3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3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3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3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3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3"/>
      <c r="CQ278" s="113"/>
      <c r="CR278" s="113"/>
      <c r="CS278" s="113"/>
      <c r="CT278" s="113"/>
      <c r="CU278" s="113"/>
    </row>
    <row r="279">
      <c r="A279" s="221"/>
      <c r="B279" s="5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3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3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3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3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3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3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3"/>
      <c r="CQ279" s="113"/>
      <c r="CR279" s="113"/>
      <c r="CS279" s="113"/>
      <c r="CT279" s="113"/>
      <c r="CU279" s="113"/>
    </row>
    <row r="280">
      <c r="A280" s="221"/>
      <c r="B280" s="5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3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3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3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3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3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3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3"/>
      <c r="CQ280" s="113"/>
      <c r="CR280" s="113"/>
      <c r="CS280" s="113"/>
      <c r="CT280" s="113"/>
      <c r="CU280" s="113"/>
    </row>
    <row r="281">
      <c r="A281" s="221"/>
      <c r="B281" s="5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3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3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3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3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3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3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3"/>
      <c r="CQ281" s="113"/>
      <c r="CR281" s="113"/>
      <c r="CS281" s="113"/>
      <c r="CT281" s="113"/>
      <c r="CU281" s="113"/>
    </row>
    <row r="282">
      <c r="A282" s="221"/>
      <c r="B282" s="5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3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3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3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3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3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3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3"/>
      <c r="CQ282" s="113"/>
      <c r="CR282" s="113"/>
      <c r="CS282" s="113"/>
      <c r="CT282" s="113"/>
      <c r="CU282" s="113"/>
    </row>
    <row r="283">
      <c r="A283" s="221"/>
      <c r="B283" s="5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3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3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3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3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3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3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3"/>
      <c r="CQ283" s="113"/>
      <c r="CR283" s="113"/>
      <c r="CS283" s="113"/>
      <c r="CT283" s="113"/>
      <c r="CU283" s="113"/>
    </row>
    <row r="284">
      <c r="A284" s="221"/>
      <c r="B284" s="5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3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3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3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3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3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3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3"/>
      <c r="CQ284" s="113"/>
      <c r="CR284" s="113"/>
      <c r="CS284" s="113"/>
      <c r="CT284" s="113"/>
      <c r="CU284" s="113"/>
    </row>
    <row r="285">
      <c r="A285" s="221"/>
      <c r="B285" s="5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3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3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3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3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3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3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3"/>
      <c r="CQ285" s="113"/>
      <c r="CR285" s="113"/>
      <c r="CS285" s="113"/>
      <c r="CT285" s="113"/>
      <c r="CU285" s="113"/>
    </row>
    <row r="286">
      <c r="A286" s="221"/>
      <c r="B286" s="5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3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3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3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3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3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3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3"/>
      <c r="CQ286" s="113"/>
      <c r="CR286" s="113"/>
      <c r="CS286" s="113"/>
      <c r="CT286" s="113"/>
      <c r="CU286" s="113"/>
    </row>
    <row r="287">
      <c r="A287" s="221"/>
      <c r="B287" s="5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3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3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3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3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3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3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3"/>
      <c r="CQ287" s="113"/>
      <c r="CR287" s="113"/>
      <c r="CS287" s="113"/>
      <c r="CT287" s="113"/>
      <c r="CU287" s="113"/>
    </row>
    <row r="288">
      <c r="A288" s="221"/>
      <c r="B288" s="5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3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3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3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3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3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3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3"/>
      <c r="CQ288" s="113"/>
      <c r="CR288" s="113"/>
      <c r="CS288" s="113"/>
      <c r="CT288" s="113"/>
      <c r="CU288" s="113"/>
    </row>
    <row r="289">
      <c r="A289" s="221"/>
      <c r="B289" s="5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3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3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3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3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3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3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3"/>
      <c r="CQ289" s="113"/>
      <c r="CR289" s="113"/>
      <c r="CS289" s="113"/>
      <c r="CT289" s="113"/>
      <c r="CU289" s="113"/>
    </row>
    <row r="290">
      <c r="A290" s="221"/>
      <c r="B290" s="5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3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3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3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3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3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3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3"/>
      <c r="CQ290" s="113"/>
      <c r="CR290" s="113"/>
      <c r="CS290" s="113"/>
      <c r="CT290" s="113"/>
      <c r="CU290" s="113"/>
    </row>
    <row r="291">
      <c r="A291" s="221"/>
      <c r="B291" s="5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3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3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3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3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3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3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3"/>
      <c r="CQ291" s="113"/>
      <c r="CR291" s="113"/>
      <c r="CS291" s="113"/>
      <c r="CT291" s="113"/>
      <c r="CU291" s="113"/>
    </row>
    <row r="292">
      <c r="A292" s="221"/>
      <c r="B292" s="5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3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3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3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3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3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3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3"/>
      <c r="CQ292" s="113"/>
      <c r="CR292" s="113"/>
      <c r="CS292" s="113"/>
      <c r="CT292" s="113"/>
      <c r="CU292" s="113"/>
    </row>
    <row r="293">
      <c r="A293" s="221"/>
      <c r="B293" s="5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3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3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3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3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3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3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3"/>
      <c r="CQ293" s="113"/>
      <c r="CR293" s="113"/>
      <c r="CS293" s="113"/>
      <c r="CT293" s="113"/>
      <c r="CU293" s="113"/>
    </row>
    <row r="294">
      <c r="A294" s="221"/>
      <c r="B294" s="5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3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3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3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3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3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3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3"/>
      <c r="CQ294" s="113"/>
      <c r="CR294" s="113"/>
      <c r="CS294" s="113"/>
      <c r="CT294" s="113"/>
      <c r="CU294" s="113"/>
    </row>
    <row r="295">
      <c r="A295" s="221"/>
      <c r="B295" s="5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3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3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3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3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3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3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3"/>
      <c r="CQ295" s="113"/>
      <c r="CR295" s="113"/>
      <c r="CS295" s="113"/>
      <c r="CT295" s="113"/>
      <c r="CU295" s="113"/>
    </row>
    <row r="296">
      <c r="A296" s="221"/>
      <c r="B296" s="5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3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3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3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3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3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3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3"/>
      <c r="CQ296" s="113"/>
      <c r="CR296" s="113"/>
      <c r="CS296" s="113"/>
      <c r="CT296" s="113"/>
      <c r="CU296" s="113"/>
    </row>
    <row r="297">
      <c r="A297" s="221"/>
      <c r="B297" s="5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3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3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3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3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3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3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3"/>
      <c r="CQ297" s="113"/>
      <c r="CR297" s="113"/>
      <c r="CS297" s="113"/>
      <c r="CT297" s="113"/>
      <c r="CU297" s="113"/>
    </row>
    <row r="298">
      <c r="A298" s="221"/>
      <c r="B298" s="5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3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3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3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3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3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3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3"/>
      <c r="CQ298" s="113"/>
      <c r="CR298" s="113"/>
      <c r="CS298" s="113"/>
      <c r="CT298" s="113"/>
      <c r="CU298" s="113"/>
    </row>
    <row r="299">
      <c r="A299" s="221"/>
      <c r="B299" s="5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3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3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3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3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3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3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3"/>
      <c r="CQ299" s="113"/>
      <c r="CR299" s="113"/>
      <c r="CS299" s="113"/>
      <c r="CT299" s="113"/>
      <c r="CU299" s="113"/>
    </row>
    <row r="300">
      <c r="A300" s="221"/>
      <c r="B300" s="5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3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3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3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3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3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3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3"/>
      <c r="CQ300" s="113"/>
      <c r="CR300" s="113"/>
      <c r="CS300" s="113"/>
      <c r="CT300" s="113"/>
      <c r="CU300" s="113"/>
    </row>
    <row r="301">
      <c r="A301" s="221"/>
      <c r="B301" s="5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3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3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3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3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3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3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3"/>
      <c r="CQ301" s="113"/>
      <c r="CR301" s="113"/>
      <c r="CS301" s="113"/>
      <c r="CT301" s="113"/>
      <c r="CU301" s="113"/>
    </row>
    <row r="302">
      <c r="A302" s="221"/>
      <c r="B302" s="5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3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3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3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3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3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3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3"/>
      <c r="CQ302" s="113"/>
      <c r="CR302" s="113"/>
      <c r="CS302" s="113"/>
      <c r="CT302" s="113"/>
      <c r="CU302" s="113"/>
    </row>
    <row r="303">
      <c r="A303" s="221"/>
      <c r="B303" s="5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3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3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3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3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3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3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3"/>
      <c r="CQ303" s="113"/>
      <c r="CR303" s="113"/>
      <c r="CS303" s="113"/>
      <c r="CT303" s="113"/>
      <c r="CU303" s="113"/>
    </row>
    <row r="304">
      <c r="A304" s="221"/>
      <c r="B304" s="5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3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3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3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3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3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3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3"/>
      <c r="CQ304" s="113"/>
      <c r="CR304" s="113"/>
      <c r="CS304" s="113"/>
      <c r="CT304" s="113"/>
      <c r="CU304" s="113"/>
    </row>
    <row r="305">
      <c r="A305" s="221"/>
      <c r="B305" s="5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3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3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3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3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3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3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3"/>
      <c r="CQ305" s="113"/>
      <c r="CR305" s="113"/>
      <c r="CS305" s="113"/>
      <c r="CT305" s="113"/>
      <c r="CU305" s="113"/>
    </row>
    <row r="306">
      <c r="A306" s="221"/>
      <c r="B306" s="5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3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3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3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3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3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3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3"/>
      <c r="CQ306" s="113"/>
      <c r="CR306" s="113"/>
      <c r="CS306" s="113"/>
      <c r="CT306" s="113"/>
      <c r="CU306" s="113"/>
    </row>
    <row r="307">
      <c r="A307" s="221"/>
      <c r="B307" s="5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3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3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3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3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3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3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3"/>
      <c r="CQ307" s="113"/>
      <c r="CR307" s="113"/>
      <c r="CS307" s="113"/>
      <c r="CT307" s="113"/>
      <c r="CU307" s="113"/>
    </row>
    <row r="308">
      <c r="A308" s="221"/>
      <c r="B308" s="5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3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3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3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3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3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3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3"/>
      <c r="CQ308" s="113"/>
      <c r="CR308" s="113"/>
      <c r="CS308" s="113"/>
      <c r="CT308" s="113"/>
      <c r="CU308" s="113"/>
    </row>
    <row r="309">
      <c r="A309" s="221"/>
      <c r="B309" s="5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3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3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3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3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3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3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3"/>
      <c r="CQ309" s="113"/>
      <c r="CR309" s="113"/>
      <c r="CS309" s="113"/>
      <c r="CT309" s="113"/>
      <c r="CU309" s="113"/>
    </row>
    <row r="310">
      <c r="A310" s="221"/>
      <c r="B310" s="5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3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3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3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3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3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3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3"/>
      <c r="CQ310" s="113"/>
      <c r="CR310" s="113"/>
      <c r="CS310" s="113"/>
      <c r="CT310" s="113"/>
      <c r="CU310" s="113"/>
    </row>
    <row r="311">
      <c r="A311" s="221"/>
      <c r="B311" s="5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3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3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3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3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3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3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3"/>
      <c r="CQ311" s="113"/>
      <c r="CR311" s="113"/>
      <c r="CS311" s="113"/>
      <c r="CT311" s="113"/>
      <c r="CU311" s="113"/>
    </row>
    <row r="312">
      <c r="A312" s="221"/>
      <c r="B312" s="5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3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3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3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3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3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3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3"/>
      <c r="CQ312" s="113"/>
      <c r="CR312" s="113"/>
      <c r="CS312" s="113"/>
      <c r="CT312" s="113"/>
      <c r="CU312" s="113"/>
    </row>
    <row r="313">
      <c r="A313" s="221"/>
      <c r="B313" s="5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3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3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3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3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3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3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3"/>
      <c r="CQ313" s="113"/>
      <c r="CR313" s="113"/>
      <c r="CS313" s="113"/>
      <c r="CT313" s="113"/>
      <c r="CU313" s="113"/>
    </row>
    <row r="314">
      <c r="A314" s="221"/>
      <c r="B314" s="5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3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3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3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3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3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3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3"/>
      <c r="CQ314" s="113"/>
      <c r="CR314" s="113"/>
      <c r="CS314" s="113"/>
      <c r="CT314" s="113"/>
      <c r="CU314" s="113"/>
    </row>
    <row r="315">
      <c r="A315" s="221"/>
      <c r="B315" s="5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3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3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3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3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3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3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3"/>
      <c r="CQ315" s="113"/>
      <c r="CR315" s="113"/>
      <c r="CS315" s="113"/>
      <c r="CT315" s="113"/>
      <c r="CU315" s="113"/>
    </row>
    <row r="316">
      <c r="A316" s="221"/>
      <c r="B316" s="5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3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3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3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3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3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3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3"/>
      <c r="CQ316" s="113"/>
      <c r="CR316" s="113"/>
      <c r="CS316" s="113"/>
      <c r="CT316" s="113"/>
      <c r="CU316" s="113"/>
    </row>
    <row r="317">
      <c r="A317" s="221"/>
      <c r="B317" s="5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3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3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3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3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3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3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3"/>
      <c r="CQ317" s="113"/>
      <c r="CR317" s="113"/>
      <c r="CS317" s="113"/>
      <c r="CT317" s="113"/>
      <c r="CU317" s="113"/>
    </row>
    <row r="318">
      <c r="A318" s="221"/>
      <c r="B318" s="5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3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3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3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3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3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3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3"/>
      <c r="CQ318" s="113"/>
      <c r="CR318" s="113"/>
      <c r="CS318" s="113"/>
      <c r="CT318" s="113"/>
      <c r="CU318" s="113"/>
    </row>
    <row r="319">
      <c r="A319" s="221"/>
      <c r="B319" s="5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3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3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3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3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3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3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3"/>
      <c r="CQ319" s="113"/>
      <c r="CR319" s="113"/>
      <c r="CS319" s="113"/>
      <c r="CT319" s="113"/>
      <c r="CU319" s="113"/>
    </row>
    <row r="320">
      <c r="A320" s="221"/>
      <c r="B320" s="5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3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3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3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3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3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3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3"/>
      <c r="CQ320" s="113"/>
      <c r="CR320" s="113"/>
      <c r="CS320" s="113"/>
      <c r="CT320" s="113"/>
      <c r="CU320" s="113"/>
    </row>
    <row r="321">
      <c r="A321" s="221"/>
      <c r="B321" s="5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3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3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3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3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3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3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3"/>
      <c r="CQ321" s="113"/>
      <c r="CR321" s="113"/>
      <c r="CS321" s="113"/>
      <c r="CT321" s="113"/>
      <c r="CU321" s="113"/>
    </row>
    <row r="322">
      <c r="A322" s="221"/>
      <c r="B322" s="5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3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3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3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3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3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3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3"/>
      <c r="CQ322" s="113"/>
      <c r="CR322" s="113"/>
      <c r="CS322" s="113"/>
      <c r="CT322" s="113"/>
      <c r="CU322" s="113"/>
    </row>
    <row r="323">
      <c r="A323" s="221"/>
      <c r="B323" s="5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3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3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3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3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3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3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3"/>
      <c r="CQ323" s="113"/>
      <c r="CR323" s="113"/>
      <c r="CS323" s="113"/>
      <c r="CT323" s="113"/>
      <c r="CU323" s="113"/>
    </row>
    <row r="324">
      <c r="A324" s="221"/>
      <c r="B324" s="5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3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3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3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3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3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3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3"/>
      <c r="CQ324" s="113"/>
      <c r="CR324" s="113"/>
      <c r="CS324" s="113"/>
      <c r="CT324" s="113"/>
      <c r="CU324" s="113"/>
    </row>
    <row r="325">
      <c r="A325" s="221"/>
      <c r="B325" s="5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3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3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3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3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3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3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3"/>
      <c r="CQ325" s="113"/>
      <c r="CR325" s="113"/>
      <c r="CS325" s="113"/>
      <c r="CT325" s="113"/>
      <c r="CU325" s="113"/>
    </row>
    <row r="326">
      <c r="A326" s="221"/>
      <c r="B326" s="5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3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3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3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3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3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3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3"/>
      <c r="CQ326" s="113"/>
      <c r="CR326" s="113"/>
      <c r="CS326" s="113"/>
      <c r="CT326" s="113"/>
      <c r="CU326" s="113"/>
    </row>
    <row r="327">
      <c r="A327" s="221"/>
      <c r="B327" s="5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3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3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3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3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3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3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3"/>
      <c r="CQ327" s="113"/>
      <c r="CR327" s="113"/>
      <c r="CS327" s="113"/>
      <c r="CT327" s="113"/>
      <c r="CU327" s="113"/>
    </row>
    <row r="328">
      <c r="A328" s="221"/>
      <c r="B328" s="5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3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3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3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3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3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3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3"/>
      <c r="CQ328" s="113"/>
      <c r="CR328" s="113"/>
      <c r="CS328" s="113"/>
      <c r="CT328" s="113"/>
      <c r="CU328" s="113"/>
    </row>
    <row r="329">
      <c r="A329" s="221"/>
      <c r="B329" s="5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3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3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3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3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3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3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3"/>
      <c r="CQ329" s="113"/>
      <c r="CR329" s="113"/>
      <c r="CS329" s="113"/>
      <c r="CT329" s="113"/>
      <c r="CU329" s="113"/>
    </row>
    <row r="330">
      <c r="A330" s="221"/>
      <c r="B330" s="5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3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3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3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3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3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3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3"/>
      <c r="CQ330" s="113"/>
      <c r="CR330" s="113"/>
      <c r="CS330" s="113"/>
      <c r="CT330" s="113"/>
      <c r="CU330" s="113"/>
    </row>
    <row r="331">
      <c r="A331" s="221"/>
      <c r="B331" s="5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3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3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3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3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3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3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3"/>
      <c r="CQ331" s="113"/>
      <c r="CR331" s="113"/>
      <c r="CS331" s="113"/>
      <c r="CT331" s="113"/>
      <c r="CU331" s="113"/>
    </row>
    <row r="332">
      <c r="A332" s="221"/>
      <c r="B332" s="5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3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3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3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3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3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3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3"/>
      <c r="CQ332" s="113"/>
      <c r="CR332" s="113"/>
      <c r="CS332" s="113"/>
      <c r="CT332" s="113"/>
      <c r="CU332" s="113"/>
    </row>
    <row r="333">
      <c r="A333" s="221"/>
      <c r="B333" s="5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3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3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3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3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3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3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3"/>
      <c r="CQ333" s="113"/>
      <c r="CR333" s="113"/>
      <c r="CS333" s="113"/>
      <c r="CT333" s="113"/>
      <c r="CU333" s="113"/>
    </row>
    <row r="334">
      <c r="A334" s="221"/>
      <c r="B334" s="5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3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3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3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3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3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3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3"/>
      <c r="CQ334" s="113"/>
      <c r="CR334" s="113"/>
      <c r="CS334" s="113"/>
      <c r="CT334" s="113"/>
      <c r="CU334" s="113"/>
    </row>
    <row r="335">
      <c r="A335" s="221"/>
      <c r="B335" s="5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3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3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3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3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3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3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3"/>
      <c r="CQ335" s="113"/>
      <c r="CR335" s="113"/>
      <c r="CS335" s="113"/>
      <c r="CT335" s="113"/>
      <c r="CU335" s="113"/>
    </row>
    <row r="336">
      <c r="A336" s="221"/>
      <c r="B336" s="5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3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3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3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3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3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3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3"/>
      <c r="CQ336" s="113"/>
      <c r="CR336" s="113"/>
      <c r="CS336" s="113"/>
      <c r="CT336" s="113"/>
      <c r="CU336" s="113"/>
    </row>
    <row r="337">
      <c r="A337" s="221"/>
      <c r="B337" s="5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3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3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3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3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3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3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3"/>
      <c r="CQ337" s="113"/>
      <c r="CR337" s="113"/>
      <c r="CS337" s="113"/>
      <c r="CT337" s="113"/>
      <c r="CU337" s="113"/>
    </row>
    <row r="338">
      <c r="A338" s="221"/>
      <c r="B338" s="5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3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3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3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3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3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3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3"/>
      <c r="CQ338" s="113"/>
      <c r="CR338" s="113"/>
      <c r="CS338" s="113"/>
      <c r="CT338" s="113"/>
      <c r="CU338" s="113"/>
    </row>
    <row r="339">
      <c r="A339" s="221"/>
      <c r="B339" s="5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3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3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3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3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3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3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3"/>
      <c r="CQ339" s="113"/>
      <c r="CR339" s="113"/>
      <c r="CS339" s="113"/>
      <c r="CT339" s="113"/>
      <c r="CU339" s="113"/>
    </row>
    <row r="340">
      <c r="A340" s="221"/>
      <c r="B340" s="5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3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3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3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3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3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3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3"/>
      <c r="CQ340" s="113"/>
      <c r="CR340" s="113"/>
      <c r="CS340" s="113"/>
      <c r="CT340" s="113"/>
      <c r="CU340" s="113"/>
    </row>
    <row r="341">
      <c r="A341" s="221"/>
      <c r="B341" s="5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3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3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3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3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3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3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3"/>
      <c r="CQ341" s="113"/>
      <c r="CR341" s="113"/>
      <c r="CS341" s="113"/>
      <c r="CT341" s="113"/>
      <c r="CU341" s="113"/>
    </row>
    <row r="342">
      <c r="A342" s="221"/>
      <c r="B342" s="5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3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3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3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3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3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3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3"/>
      <c r="CQ342" s="113"/>
      <c r="CR342" s="113"/>
      <c r="CS342" s="113"/>
      <c r="CT342" s="113"/>
      <c r="CU342" s="113"/>
    </row>
    <row r="343">
      <c r="A343" s="221"/>
      <c r="B343" s="5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3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3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3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3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3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3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3"/>
      <c r="CQ343" s="113"/>
      <c r="CR343" s="113"/>
      <c r="CS343" s="113"/>
      <c r="CT343" s="113"/>
      <c r="CU343" s="113"/>
    </row>
    <row r="344">
      <c r="A344" s="221"/>
      <c r="B344" s="5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3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3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3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3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3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3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3"/>
      <c r="CQ344" s="113"/>
      <c r="CR344" s="113"/>
      <c r="CS344" s="113"/>
      <c r="CT344" s="113"/>
      <c r="CU344" s="113"/>
    </row>
    <row r="345">
      <c r="A345" s="221"/>
      <c r="B345" s="5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3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3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3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3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3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3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3"/>
      <c r="CQ345" s="113"/>
      <c r="CR345" s="113"/>
      <c r="CS345" s="113"/>
      <c r="CT345" s="113"/>
      <c r="CU345" s="113"/>
    </row>
    <row r="346">
      <c r="A346" s="221"/>
      <c r="B346" s="5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3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3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3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3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3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3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3"/>
      <c r="CQ346" s="113"/>
      <c r="CR346" s="113"/>
      <c r="CS346" s="113"/>
      <c r="CT346" s="113"/>
      <c r="CU346" s="113"/>
    </row>
    <row r="347">
      <c r="A347" s="221"/>
      <c r="B347" s="5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3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3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3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3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3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3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3"/>
      <c r="CQ347" s="113"/>
      <c r="CR347" s="113"/>
      <c r="CS347" s="113"/>
      <c r="CT347" s="113"/>
      <c r="CU347" s="113"/>
    </row>
    <row r="348">
      <c r="A348" s="221"/>
      <c r="B348" s="5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3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3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3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3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3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3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3"/>
      <c r="CQ348" s="113"/>
      <c r="CR348" s="113"/>
      <c r="CS348" s="113"/>
      <c r="CT348" s="113"/>
      <c r="CU348" s="113"/>
    </row>
    <row r="349">
      <c r="A349" s="221"/>
      <c r="B349" s="5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3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3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3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3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3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3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3"/>
      <c r="CQ349" s="113"/>
      <c r="CR349" s="113"/>
      <c r="CS349" s="113"/>
      <c r="CT349" s="113"/>
      <c r="CU349" s="113"/>
    </row>
    <row r="350">
      <c r="A350" s="221"/>
      <c r="B350" s="5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3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3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3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3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3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3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3"/>
      <c r="CQ350" s="113"/>
      <c r="CR350" s="113"/>
      <c r="CS350" s="113"/>
      <c r="CT350" s="113"/>
      <c r="CU350" s="113"/>
    </row>
    <row r="351">
      <c r="A351" s="221"/>
      <c r="B351" s="5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3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3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3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3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3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3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3"/>
      <c r="CQ351" s="113"/>
      <c r="CR351" s="113"/>
      <c r="CS351" s="113"/>
      <c r="CT351" s="113"/>
      <c r="CU351" s="113"/>
    </row>
    <row r="352">
      <c r="A352" s="221"/>
      <c r="B352" s="5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3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3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3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3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3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3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3"/>
      <c r="CQ352" s="113"/>
      <c r="CR352" s="113"/>
      <c r="CS352" s="113"/>
      <c r="CT352" s="113"/>
      <c r="CU352" s="113"/>
    </row>
    <row r="353">
      <c r="A353" s="221"/>
      <c r="B353" s="5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3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3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3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3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3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3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3"/>
      <c r="CQ353" s="113"/>
      <c r="CR353" s="113"/>
      <c r="CS353" s="113"/>
      <c r="CT353" s="113"/>
      <c r="CU353" s="113"/>
    </row>
    <row r="354">
      <c r="A354" s="221"/>
      <c r="B354" s="5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3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3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3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3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3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3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3"/>
      <c r="CQ354" s="113"/>
      <c r="CR354" s="113"/>
      <c r="CS354" s="113"/>
      <c r="CT354" s="113"/>
      <c r="CU354" s="113"/>
    </row>
    <row r="355">
      <c r="A355" s="221"/>
      <c r="B355" s="5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3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3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3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3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3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3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3"/>
      <c r="CQ355" s="113"/>
      <c r="CR355" s="113"/>
      <c r="CS355" s="113"/>
      <c r="CT355" s="113"/>
      <c r="CU355" s="113"/>
    </row>
    <row r="356">
      <c r="A356" s="221"/>
      <c r="B356" s="5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3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3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3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3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3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3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3"/>
      <c r="CQ356" s="113"/>
      <c r="CR356" s="113"/>
      <c r="CS356" s="113"/>
      <c r="CT356" s="113"/>
      <c r="CU356" s="113"/>
    </row>
    <row r="357">
      <c r="A357" s="221"/>
      <c r="B357" s="5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3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3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3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3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3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3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3"/>
      <c r="CQ357" s="113"/>
      <c r="CR357" s="113"/>
      <c r="CS357" s="113"/>
      <c r="CT357" s="113"/>
      <c r="CU357" s="113"/>
    </row>
    <row r="358">
      <c r="A358" s="221"/>
      <c r="B358" s="5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3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3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3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3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3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3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3"/>
      <c r="CQ358" s="113"/>
      <c r="CR358" s="113"/>
      <c r="CS358" s="113"/>
      <c r="CT358" s="113"/>
      <c r="CU358" s="113"/>
    </row>
    <row r="359">
      <c r="A359" s="221"/>
      <c r="B359" s="5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3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3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3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3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3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3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3"/>
      <c r="CQ359" s="113"/>
      <c r="CR359" s="113"/>
      <c r="CS359" s="113"/>
      <c r="CT359" s="113"/>
      <c r="CU359" s="113"/>
    </row>
    <row r="360">
      <c r="A360" s="221"/>
      <c r="B360" s="5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3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3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3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3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3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3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3"/>
      <c r="CQ360" s="113"/>
      <c r="CR360" s="113"/>
      <c r="CS360" s="113"/>
      <c r="CT360" s="113"/>
      <c r="CU360" s="113"/>
    </row>
    <row r="361">
      <c r="A361" s="221"/>
      <c r="B361" s="5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3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3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3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3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3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3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3"/>
      <c r="CQ361" s="113"/>
      <c r="CR361" s="113"/>
      <c r="CS361" s="113"/>
      <c r="CT361" s="113"/>
      <c r="CU361" s="113"/>
    </row>
    <row r="362">
      <c r="A362" s="221"/>
      <c r="B362" s="5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3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3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3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3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3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3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3"/>
      <c r="CQ362" s="113"/>
      <c r="CR362" s="113"/>
      <c r="CS362" s="113"/>
      <c r="CT362" s="113"/>
      <c r="CU362" s="113"/>
    </row>
    <row r="363">
      <c r="A363" s="221"/>
      <c r="B363" s="5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3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3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3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3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3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3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3"/>
      <c r="CQ363" s="113"/>
      <c r="CR363" s="113"/>
      <c r="CS363" s="113"/>
      <c r="CT363" s="113"/>
      <c r="CU363" s="113"/>
    </row>
    <row r="364">
      <c r="A364" s="221"/>
      <c r="B364" s="5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3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3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3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3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3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3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3"/>
      <c r="CQ364" s="113"/>
      <c r="CR364" s="113"/>
      <c r="CS364" s="113"/>
      <c r="CT364" s="113"/>
      <c r="CU364" s="113"/>
    </row>
    <row r="365">
      <c r="A365" s="221"/>
      <c r="B365" s="5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3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3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3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3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3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3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3"/>
      <c r="CQ365" s="113"/>
      <c r="CR365" s="113"/>
      <c r="CS365" s="113"/>
      <c r="CT365" s="113"/>
      <c r="CU365" s="113"/>
    </row>
    <row r="366">
      <c r="A366" s="221"/>
      <c r="B366" s="5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3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3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3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3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3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3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3"/>
      <c r="CQ366" s="113"/>
      <c r="CR366" s="113"/>
      <c r="CS366" s="113"/>
      <c r="CT366" s="113"/>
      <c r="CU366" s="113"/>
    </row>
    <row r="367">
      <c r="A367" s="221"/>
      <c r="B367" s="5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3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3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3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3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3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3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3"/>
      <c r="CQ367" s="113"/>
      <c r="CR367" s="113"/>
      <c r="CS367" s="113"/>
      <c r="CT367" s="113"/>
      <c r="CU367" s="113"/>
    </row>
    <row r="368">
      <c r="A368" s="221"/>
      <c r="B368" s="5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3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3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3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3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3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3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3"/>
      <c r="CQ368" s="113"/>
      <c r="CR368" s="113"/>
      <c r="CS368" s="113"/>
      <c r="CT368" s="113"/>
      <c r="CU368" s="113"/>
    </row>
    <row r="369">
      <c r="A369" s="221"/>
      <c r="B369" s="5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3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3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3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3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3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3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3"/>
      <c r="CQ369" s="113"/>
      <c r="CR369" s="113"/>
      <c r="CS369" s="113"/>
      <c r="CT369" s="113"/>
      <c r="CU369" s="113"/>
    </row>
    <row r="370">
      <c r="A370" s="221"/>
      <c r="B370" s="5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3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3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3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3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3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3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3"/>
      <c r="CQ370" s="113"/>
      <c r="CR370" s="113"/>
      <c r="CS370" s="113"/>
      <c r="CT370" s="113"/>
      <c r="CU370" s="113"/>
    </row>
    <row r="371">
      <c r="A371" s="221"/>
      <c r="B371" s="5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3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3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3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3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3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3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3"/>
      <c r="CQ371" s="113"/>
      <c r="CR371" s="113"/>
      <c r="CS371" s="113"/>
      <c r="CT371" s="113"/>
      <c r="CU371" s="113"/>
    </row>
    <row r="372">
      <c r="A372" s="221"/>
      <c r="B372" s="5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3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3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3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3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3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3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3"/>
      <c r="CQ372" s="113"/>
      <c r="CR372" s="113"/>
      <c r="CS372" s="113"/>
      <c r="CT372" s="113"/>
      <c r="CU372" s="113"/>
    </row>
    <row r="373">
      <c r="A373" s="221"/>
      <c r="B373" s="5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3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3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3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3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3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3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3"/>
      <c r="CQ373" s="113"/>
      <c r="CR373" s="113"/>
      <c r="CS373" s="113"/>
      <c r="CT373" s="113"/>
      <c r="CU373" s="113"/>
    </row>
    <row r="374">
      <c r="A374" s="221"/>
      <c r="B374" s="5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3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3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3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3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3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3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3"/>
      <c r="CQ374" s="113"/>
      <c r="CR374" s="113"/>
      <c r="CS374" s="113"/>
      <c r="CT374" s="113"/>
      <c r="CU374" s="113"/>
    </row>
    <row r="375">
      <c r="A375" s="221"/>
      <c r="B375" s="5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3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3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3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3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3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3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3"/>
      <c r="CQ375" s="113"/>
      <c r="CR375" s="113"/>
      <c r="CS375" s="113"/>
      <c r="CT375" s="113"/>
      <c r="CU375" s="113"/>
    </row>
    <row r="376">
      <c r="A376" s="221"/>
      <c r="B376" s="5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3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3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3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3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3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3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3"/>
      <c r="CQ376" s="113"/>
      <c r="CR376" s="113"/>
      <c r="CS376" s="113"/>
      <c r="CT376" s="113"/>
      <c r="CU376" s="113"/>
    </row>
    <row r="377">
      <c r="A377" s="221"/>
      <c r="B377" s="5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3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3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3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3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3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3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3"/>
      <c r="CQ377" s="113"/>
      <c r="CR377" s="113"/>
      <c r="CS377" s="113"/>
      <c r="CT377" s="113"/>
      <c r="CU377" s="113"/>
    </row>
    <row r="378">
      <c r="A378" s="221"/>
      <c r="B378" s="5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3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3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3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3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3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3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3"/>
      <c r="CQ378" s="113"/>
      <c r="CR378" s="113"/>
      <c r="CS378" s="113"/>
      <c r="CT378" s="113"/>
      <c r="CU378" s="113"/>
    </row>
    <row r="379">
      <c r="A379" s="221"/>
      <c r="B379" s="5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3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3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3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3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3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3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3"/>
      <c r="CQ379" s="113"/>
      <c r="CR379" s="113"/>
      <c r="CS379" s="113"/>
      <c r="CT379" s="113"/>
      <c r="CU379" s="113"/>
    </row>
    <row r="380">
      <c r="A380" s="221"/>
      <c r="B380" s="5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3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3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3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3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3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3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3"/>
      <c r="CQ380" s="113"/>
      <c r="CR380" s="113"/>
      <c r="CS380" s="113"/>
      <c r="CT380" s="113"/>
      <c r="CU380" s="113"/>
    </row>
    <row r="381">
      <c r="A381" s="221"/>
      <c r="B381" s="5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3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3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3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3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3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3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3"/>
      <c r="CQ381" s="113"/>
      <c r="CR381" s="113"/>
      <c r="CS381" s="113"/>
      <c r="CT381" s="113"/>
      <c r="CU381" s="113"/>
    </row>
    <row r="382">
      <c r="A382" s="221"/>
      <c r="B382" s="5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3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3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3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3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3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3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3"/>
      <c r="CQ382" s="113"/>
      <c r="CR382" s="113"/>
      <c r="CS382" s="113"/>
      <c r="CT382" s="113"/>
      <c r="CU382" s="113"/>
    </row>
    <row r="383">
      <c r="A383" s="221"/>
      <c r="B383" s="5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3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3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3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3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3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3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3"/>
      <c r="CQ383" s="113"/>
      <c r="CR383" s="113"/>
      <c r="CS383" s="113"/>
      <c r="CT383" s="113"/>
      <c r="CU383" s="113"/>
    </row>
    <row r="384">
      <c r="A384" s="221"/>
      <c r="B384" s="5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3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3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3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3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3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3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3"/>
      <c r="CQ384" s="113"/>
      <c r="CR384" s="113"/>
      <c r="CS384" s="113"/>
      <c r="CT384" s="113"/>
      <c r="CU384" s="113"/>
    </row>
    <row r="385">
      <c r="A385" s="221"/>
      <c r="B385" s="5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3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3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3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3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3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3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3"/>
      <c r="CQ385" s="113"/>
      <c r="CR385" s="113"/>
      <c r="CS385" s="113"/>
      <c r="CT385" s="113"/>
      <c r="CU385" s="113"/>
    </row>
    <row r="386">
      <c r="A386" s="221"/>
      <c r="B386" s="5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3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3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3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3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3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3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3"/>
      <c r="CQ386" s="113"/>
      <c r="CR386" s="113"/>
      <c r="CS386" s="113"/>
      <c r="CT386" s="113"/>
      <c r="CU386" s="113"/>
    </row>
    <row r="387">
      <c r="A387" s="221"/>
      <c r="B387" s="5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3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3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3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3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3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3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3"/>
      <c r="CQ387" s="113"/>
      <c r="CR387" s="113"/>
      <c r="CS387" s="113"/>
      <c r="CT387" s="113"/>
      <c r="CU387" s="113"/>
    </row>
    <row r="388">
      <c r="A388" s="221"/>
      <c r="B388" s="5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3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3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3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3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3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3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3"/>
      <c r="CQ388" s="113"/>
      <c r="CR388" s="113"/>
      <c r="CS388" s="113"/>
      <c r="CT388" s="113"/>
      <c r="CU388" s="113"/>
    </row>
    <row r="389">
      <c r="A389" s="221"/>
      <c r="B389" s="5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3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3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3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3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3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3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3"/>
      <c r="CQ389" s="113"/>
      <c r="CR389" s="113"/>
      <c r="CS389" s="113"/>
      <c r="CT389" s="113"/>
      <c r="CU389" s="113"/>
    </row>
    <row r="390">
      <c r="A390" s="221"/>
      <c r="B390" s="5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3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3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3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3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3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3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3"/>
      <c r="CQ390" s="113"/>
      <c r="CR390" s="113"/>
      <c r="CS390" s="113"/>
      <c r="CT390" s="113"/>
      <c r="CU390" s="113"/>
    </row>
    <row r="391">
      <c r="A391" s="221"/>
      <c r="B391" s="5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3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3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3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3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3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3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3"/>
      <c r="CQ391" s="113"/>
      <c r="CR391" s="113"/>
      <c r="CS391" s="113"/>
      <c r="CT391" s="113"/>
      <c r="CU391" s="113"/>
    </row>
    <row r="392">
      <c r="A392" s="221"/>
      <c r="B392" s="5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3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3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3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3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3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3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3"/>
      <c r="CQ392" s="113"/>
      <c r="CR392" s="113"/>
      <c r="CS392" s="113"/>
      <c r="CT392" s="113"/>
      <c r="CU392" s="113"/>
    </row>
    <row r="393">
      <c r="A393" s="221"/>
      <c r="B393" s="5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3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3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3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3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3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3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3"/>
      <c r="CQ393" s="113"/>
      <c r="CR393" s="113"/>
      <c r="CS393" s="113"/>
      <c r="CT393" s="113"/>
      <c r="CU393" s="113"/>
    </row>
    <row r="394">
      <c r="A394" s="221"/>
      <c r="B394" s="5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3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3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3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3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3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3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3"/>
      <c r="CQ394" s="113"/>
      <c r="CR394" s="113"/>
      <c r="CS394" s="113"/>
      <c r="CT394" s="113"/>
      <c r="CU394" s="113"/>
    </row>
    <row r="395">
      <c r="A395" s="221"/>
      <c r="B395" s="5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3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3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3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3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3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3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3"/>
      <c r="CQ395" s="113"/>
      <c r="CR395" s="113"/>
      <c r="CS395" s="113"/>
      <c r="CT395" s="113"/>
      <c r="CU395" s="113"/>
    </row>
    <row r="396">
      <c r="A396" s="221"/>
      <c r="B396" s="5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3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3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3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3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3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3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3"/>
      <c r="CQ396" s="113"/>
      <c r="CR396" s="113"/>
      <c r="CS396" s="113"/>
      <c r="CT396" s="113"/>
      <c r="CU396" s="113"/>
    </row>
    <row r="397">
      <c r="A397" s="221"/>
      <c r="B397" s="5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3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3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3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3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3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3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3"/>
      <c r="CQ397" s="113"/>
      <c r="CR397" s="113"/>
      <c r="CS397" s="113"/>
      <c r="CT397" s="113"/>
      <c r="CU397" s="113"/>
    </row>
    <row r="398">
      <c r="A398" s="221"/>
      <c r="B398" s="5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3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3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3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3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3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3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3"/>
      <c r="CQ398" s="113"/>
      <c r="CR398" s="113"/>
      <c r="CS398" s="113"/>
      <c r="CT398" s="113"/>
      <c r="CU398" s="113"/>
    </row>
    <row r="399">
      <c r="A399" s="221"/>
      <c r="B399" s="5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3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3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3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3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3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3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3"/>
      <c r="CQ399" s="113"/>
      <c r="CR399" s="113"/>
      <c r="CS399" s="113"/>
      <c r="CT399" s="113"/>
      <c r="CU399" s="113"/>
    </row>
    <row r="400">
      <c r="A400" s="221"/>
      <c r="B400" s="5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3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3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3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3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3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3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3"/>
      <c r="CQ400" s="113"/>
      <c r="CR400" s="113"/>
      <c r="CS400" s="113"/>
      <c r="CT400" s="113"/>
      <c r="CU400" s="113"/>
    </row>
    <row r="401">
      <c r="A401" s="221"/>
      <c r="B401" s="5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3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3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3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3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3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3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3"/>
      <c r="CQ401" s="113"/>
      <c r="CR401" s="113"/>
      <c r="CS401" s="113"/>
      <c r="CT401" s="113"/>
      <c r="CU401" s="113"/>
    </row>
    <row r="402">
      <c r="A402" s="221"/>
      <c r="B402" s="5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3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3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3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3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3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3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3"/>
      <c r="CQ402" s="113"/>
      <c r="CR402" s="113"/>
      <c r="CS402" s="113"/>
      <c r="CT402" s="113"/>
      <c r="CU402" s="113"/>
    </row>
    <row r="403">
      <c r="A403" s="221"/>
      <c r="B403" s="5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3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3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3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3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3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3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3"/>
      <c r="CQ403" s="113"/>
      <c r="CR403" s="113"/>
      <c r="CS403" s="113"/>
      <c r="CT403" s="113"/>
      <c r="CU403" s="113"/>
    </row>
    <row r="404">
      <c r="A404" s="221"/>
      <c r="B404" s="5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3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3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3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3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3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3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3"/>
      <c r="CQ404" s="113"/>
      <c r="CR404" s="113"/>
      <c r="CS404" s="113"/>
      <c r="CT404" s="113"/>
      <c r="CU404" s="113"/>
    </row>
    <row r="405">
      <c r="A405" s="221"/>
      <c r="B405" s="5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3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3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3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3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3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3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3"/>
      <c r="CQ405" s="113"/>
      <c r="CR405" s="113"/>
      <c r="CS405" s="113"/>
      <c r="CT405" s="113"/>
      <c r="CU405" s="113"/>
    </row>
    <row r="406">
      <c r="A406" s="221"/>
      <c r="B406" s="5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3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3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3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3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3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3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3"/>
      <c r="CQ406" s="113"/>
      <c r="CR406" s="113"/>
      <c r="CS406" s="113"/>
      <c r="CT406" s="113"/>
      <c r="CU406" s="113"/>
    </row>
    <row r="407">
      <c r="A407" s="221"/>
      <c r="B407" s="5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3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3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3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3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3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3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3"/>
      <c r="CQ407" s="113"/>
      <c r="CR407" s="113"/>
      <c r="CS407" s="113"/>
      <c r="CT407" s="113"/>
      <c r="CU407" s="113"/>
    </row>
    <row r="408">
      <c r="A408" s="221"/>
      <c r="B408" s="5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3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3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3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3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3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3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3"/>
      <c r="CQ408" s="113"/>
      <c r="CR408" s="113"/>
      <c r="CS408" s="113"/>
      <c r="CT408" s="113"/>
      <c r="CU408" s="113"/>
    </row>
    <row r="409">
      <c r="A409" s="221"/>
      <c r="B409" s="5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3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3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3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3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3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3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3"/>
      <c r="CQ409" s="113"/>
      <c r="CR409" s="113"/>
      <c r="CS409" s="113"/>
      <c r="CT409" s="113"/>
      <c r="CU409" s="113"/>
    </row>
    <row r="410">
      <c r="A410" s="221"/>
      <c r="B410" s="5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3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3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3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3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3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3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3"/>
      <c r="CQ410" s="113"/>
      <c r="CR410" s="113"/>
      <c r="CS410" s="113"/>
      <c r="CT410" s="113"/>
      <c r="CU410" s="113"/>
    </row>
    <row r="411">
      <c r="A411" s="221"/>
      <c r="B411" s="5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3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3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3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3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3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3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3"/>
      <c r="CQ411" s="113"/>
      <c r="CR411" s="113"/>
      <c r="CS411" s="113"/>
      <c r="CT411" s="113"/>
      <c r="CU411" s="113"/>
    </row>
    <row r="412">
      <c r="A412" s="221"/>
      <c r="B412" s="5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3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3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3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3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3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3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3"/>
      <c r="CQ412" s="113"/>
      <c r="CR412" s="113"/>
      <c r="CS412" s="113"/>
      <c r="CT412" s="113"/>
      <c r="CU412" s="113"/>
    </row>
    <row r="413">
      <c r="A413" s="221"/>
      <c r="B413" s="5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3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3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3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3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3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3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3"/>
      <c r="CQ413" s="113"/>
      <c r="CR413" s="113"/>
      <c r="CS413" s="113"/>
      <c r="CT413" s="113"/>
      <c r="CU413" s="113"/>
    </row>
    <row r="414">
      <c r="A414" s="221"/>
      <c r="B414" s="5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3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3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3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3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3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3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3"/>
      <c r="CQ414" s="113"/>
      <c r="CR414" s="113"/>
      <c r="CS414" s="113"/>
      <c r="CT414" s="113"/>
      <c r="CU414" s="113"/>
    </row>
    <row r="415">
      <c r="A415" s="221"/>
      <c r="B415" s="5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3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3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3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3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3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3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3"/>
      <c r="CQ415" s="113"/>
      <c r="CR415" s="113"/>
      <c r="CS415" s="113"/>
      <c r="CT415" s="113"/>
      <c r="CU415" s="113"/>
    </row>
    <row r="416">
      <c r="A416" s="221"/>
      <c r="B416" s="5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3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3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3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3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3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3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3"/>
      <c r="CQ416" s="113"/>
      <c r="CR416" s="113"/>
      <c r="CS416" s="113"/>
      <c r="CT416" s="113"/>
      <c r="CU416" s="113"/>
    </row>
    <row r="417">
      <c r="A417" s="221"/>
      <c r="B417" s="5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3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3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3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3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3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3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3"/>
      <c r="CQ417" s="113"/>
      <c r="CR417" s="113"/>
      <c r="CS417" s="113"/>
      <c r="CT417" s="113"/>
      <c r="CU417" s="113"/>
    </row>
    <row r="418">
      <c r="A418" s="221"/>
      <c r="B418" s="5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3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3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3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3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3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3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3"/>
      <c r="CQ418" s="113"/>
      <c r="CR418" s="113"/>
      <c r="CS418" s="113"/>
      <c r="CT418" s="113"/>
      <c r="CU418" s="113"/>
    </row>
    <row r="419">
      <c r="A419" s="221"/>
      <c r="B419" s="5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3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3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3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3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3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3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3"/>
      <c r="CQ419" s="113"/>
      <c r="CR419" s="113"/>
      <c r="CS419" s="113"/>
      <c r="CT419" s="113"/>
      <c r="CU419" s="113"/>
    </row>
    <row r="420">
      <c r="A420" s="221"/>
      <c r="B420" s="5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3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3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3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3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3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3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3"/>
      <c r="CQ420" s="113"/>
      <c r="CR420" s="113"/>
      <c r="CS420" s="113"/>
      <c r="CT420" s="113"/>
      <c r="CU420" s="113"/>
    </row>
    <row r="421">
      <c r="A421" s="221"/>
      <c r="B421" s="5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3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3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3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3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3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3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3"/>
      <c r="CQ421" s="113"/>
      <c r="CR421" s="113"/>
      <c r="CS421" s="113"/>
      <c r="CT421" s="113"/>
      <c r="CU421" s="113"/>
    </row>
    <row r="422">
      <c r="A422" s="221"/>
      <c r="B422" s="5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3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3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3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3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3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3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3"/>
      <c r="CQ422" s="113"/>
      <c r="CR422" s="113"/>
      <c r="CS422" s="113"/>
      <c r="CT422" s="113"/>
      <c r="CU422" s="113"/>
    </row>
    <row r="423">
      <c r="A423" s="221"/>
      <c r="B423" s="5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3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3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3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3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3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3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3"/>
      <c r="CQ423" s="113"/>
      <c r="CR423" s="113"/>
      <c r="CS423" s="113"/>
      <c r="CT423" s="113"/>
      <c r="CU423" s="113"/>
    </row>
    <row r="424">
      <c r="A424" s="221"/>
      <c r="B424" s="5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3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3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3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3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3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3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3"/>
      <c r="CQ424" s="113"/>
      <c r="CR424" s="113"/>
      <c r="CS424" s="113"/>
      <c r="CT424" s="113"/>
      <c r="CU424" s="113"/>
    </row>
    <row r="425">
      <c r="A425" s="221"/>
      <c r="B425" s="5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3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3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3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3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3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3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3"/>
      <c r="CQ425" s="113"/>
      <c r="CR425" s="113"/>
      <c r="CS425" s="113"/>
      <c r="CT425" s="113"/>
      <c r="CU425" s="113"/>
    </row>
    <row r="426">
      <c r="A426" s="221"/>
      <c r="B426" s="5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3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3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3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3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3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3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3"/>
      <c r="CQ426" s="113"/>
      <c r="CR426" s="113"/>
      <c r="CS426" s="113"/>
      <c r="CT426" s="113"/>
      <c r="CU426" s="113"/>
    </row>
    <row r="427">
      <c r="A427" s="221"/>
      <c r="B427" s="5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3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3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3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3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3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3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3"/>
      <c r="CQ427" s="113"/>
      <c r="CR427" s="113"/>
      <c r="CS427" s="113"/>
      <c r="CT427" s="113"/>
      <c r="CU427" s="113"/>
    </row>
    <row r="428">
      <c r="A428" s="221"/>
      <c r="B428" s="5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3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3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3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3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3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3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3"/>
      <c r="CQ428" s="113"/>
      <c r="CR428" s="113"/>
      <c r="CS428" s="113"/>
      <c r="CT428" s="113"/>
      <c r="CU428" s="113"/>
    </row>
    <row r="429">
      <c r="A429" s="221"/>
      <c r="B429" s="5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3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3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3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3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3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3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3"/>
      <c r="CQ429" s="113"/>
      <c r="CR429" s="113"/>
      <c r="CS429" s="113"/>
      <c r="CT429" s="113"/>
      <c r="CU429" s="113"/>
    </row>
    <row r="430">
      <c r="A430" s="221"/>
      <c r="B430" s="5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3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3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3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3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3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3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3"/>
      <c r="CQ430" s="113"/>
      <c r="CR430" s="113"/>
      <c r="CS430" s="113"/>
      <c r="CT430" s="113"/>
      <c r="CU430" s="113"/>
    </row>
    <row r="431">
      <c r="A431" s="221"/>
      <c r="B431" s="5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3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3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3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3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3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3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3"/>
      <c r="CQ431" s="113"/>
      <c r="CR431" s="113"/>
      <c r="CS431" s="113"/>
      <c r="CT431" s="113"/>
      <c r="CU431" s="113"/>
    </row>
    <row r="432">
      <c r="A432" s="221"/>
      <c r="B432" s="5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3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3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3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3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3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3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3"/>
      <c r="CQ432" s="113"/>
      <c r="CR432" s="113"/>
      <c r="CS432" s="113"/>
      <c r="CT432" s="113"/>
      <c r="CU432" s="113"/>
    </row>
    <row r="433">
      <c r="A433" s="221"/>
      <c r="B433" s="5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3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3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3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3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3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3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3"/>
      <c r="CQ433" s="113"/>
      <c r="CR433" s="113"/>
      <c r="CS433" s="113"/>
      <c r="CT433" s="113"/>
      <c r="CU433" s="113"/>
    </row>
    <row r="434">
      <c r="A434" s="221"/>
      <c r="B434" s="5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3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3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3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3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3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3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3"/>
      <c r="CQ434" s="113"/>
      <c r="CR434" s="113"/>
      <c r="CS434" s="113"/>
      <c r="CT434" s="113"/>
      <c r="CU434" s="113"/>
    </row>
    <row r="435">
      <c r="A435" s="221"/>
      <c r="B435" s="5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3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3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3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3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3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3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3"/>
      <c r="CQ435" s="113"/>
      <c r="CR435" s="113"/>
      <c r="CS435" s="113"/>
      <c r="CT435" s="113"/>
      <c r="CU435" s="113"/>
    </row>
    <row r="436">
      <c r="A436" s="221"/>
      <c r="B436" s="5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3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3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3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3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3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3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3"/>
      <c r="CQ436" s="113"/>
      <c r="CR436" s="113"/>
      <c r="CS436" s="113"/>
      <c r="CT436" s="113"/>
      <c r="CU436" s="113"/>
    </row>
    <row r="437">
      <c r="A437" s="221"/>
      <c r="B437" s="5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3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3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3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3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3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3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3"/>
      <c r="CQ437" s="113"/>
      <c r="CR437" s="113"/>
      <c r="CS437" s="113"/>
      <c r="CT437" s="113"/>
      <c r="CU437" s="113"/>
    </row>
    <row r="438">
      <c r="A438" s="221"/>
      <c r="B438" s="5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3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3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3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3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3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3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3"/>
      <c r="CQ438" s="113"/>
      <c r="CR438" s="113"/>
      <c r="CS438" s="113"/>
      <c r="CT438" s="113"/>
      <c r="CU438" s="113"/>
    </row>
    <row r="439">
      <c r="A439" s="221"/>
      <c r="B439" s="5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3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3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3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3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3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3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3"/>
      <c r="CQ439" s="113"/>
      <c r="CR439" s="113"/>
      <c r="CS439" s="113"/>
      <c r="CT439" s="113"/>
      <c r="CU439" s="113"/>
    </row>
    <row r="440">
      <c r="A440" s="221"/>
      <c r="B440" s="5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3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3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3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3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3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3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3"/>
      <c r="CQ440" s="113"/>
      <c r="CR440" s="113"/>
      <c r="CS440" s="113"/>
      <c r="CT440" s="113"/>
      <c r="CU440" s="113"/>
    </row>
    <row r="441">
      <c r="A441" s="221"/>
      <c r="B441" s="5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3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3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3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3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3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3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3"/>
      <c r="CQ441" s="113"/>
      <c r="CR441" s="113"/>
      <c r="CS441" s="113"/>
      <c r="CT441" s="113"/>
      <c r="CU441" s="113"/>
    </row>
    <row r="442">
      <c r="A442" s="221"/>
      <c r="B442" s="5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3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3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3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3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3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3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3"/>
      <c r="CQ442" s="113"/>
      <c r="CR442" s="113"/>
      <c r="CS442" s="113"/>
      <c r="CT442" s="113"/>
      <c r="CU442" s="113"/>
    </row>
    <row r="443">
      <c r="A443" s="221"/>
      <c r="B443" s="5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3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3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3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3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3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3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3"/>
      <c r="CQ443" s="113"/>
      <c r="CR443" s="113"/>
      <c r="CS443" s="113"/>
      <c r="CT443" s="113"/>
      <c r="CU443" s="113"/>
    </row>
    <row r="444">
      <c r="A444" s="221"/>
      <c r="B444" s="5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3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3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3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3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3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3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3"/>
      <c r="CQ444" s="113"/>
      <c r="CR444" s="113"/>
      <c r="CS444" s="113"/>
      <c r="CT444" s="113"/>
      <c r="CU444" s="113"/>
    </row>
    <row r="445">
      <c r="A445" s="221"/>
      <c r="B445" s="5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3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3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3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3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3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3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3"/>
      <c r="CQ445" s="113"/>
      <c r="CR445" s="113"/>
      <c r="CS445" s="113"/>
      <c r="CT445" s="113"/>
      <c r="CU445" s="113"/>
    </row>
    <row r="446">
      <c r="A446" s="221"/>
      <c r="B446" s="5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3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3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3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3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3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3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3"/>
      <c r="CQ446" s="113"/>
      <c r="CR446" s="113"/>
      <c r="CS446" s="113"/>
      <c r="CT446" s="113"/>
      <c r="CU446" s="113"/>
    </row>
    <row r="447">
      <c r="A447" s="221"/>
      <c r="B447" s="5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3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3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3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3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3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3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3"/>
      <c r="CQ447" s="113"/>
      <c r="CR447" s="113"/>
      <c r="CS447" s="113"/>
      <c r="CT447" s="113"/>
      <c r="CU447" s="113"/>
    </row>
    <row r="448">
      <c r="A448" s="221"/>
      <c r="B448" s="5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3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3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3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3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3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3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3"/>
      <c r="CQ448" s="113"/>
      <c r="CR448" s="113"/>
      <c r="CS448" s="113"/>
      <c r="CT448" s="113"/>
      <c r="CU448" s="113"/>
    </row>
    <row r="449">
      <c r="A449" s="221"/>
      <c r="B449" s="5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3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3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3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3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3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3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3"/>
      <c r="CQ449" s="113"/>
      <c r="CR449" s="113"/>
      <c r="CS449" s="113"/>
      <c r="CT449" s="113"/>
      <c r="CU449" s="113"/>
    </row>
    <row r="450">
      <c r="A450" s="221"/>
      <c r="B450" s="5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3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3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3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3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3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3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3"/>
      <c r="CQ450" s="113"/>
      <c r="CR450" s="113"/>
      <c r="CS450" s="113"/>
      <c r="CT450" s="113"/>
      <c r="CU450" s="113"/>
    </row>
    <row r="451">
      <c r="A451" s="221"/>
      <c r="B451" s="5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3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3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3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3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3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3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3"/>
      <c r="CQ451" s="113"/>
      <c r="CR451" s="113"/>
      <c r="CS451" s="113"/>
      <c r="CT451" s="113"/>
      <c r="CU451" s="113"/>
    </row>
    <row r="452">
      <c r="A452" s="221"/>
      <c r="B452" s="5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3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3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3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3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3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3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3"/>
      <c r="CQ452" s="113"/>
      <c r="CR452" s="113"/>
      <c r="CS452" s="113"/>
      <c r="CT452" s="113"/>
      <c r="CU452" s="113"/>
    </row>
    <row r="453">
      <c r="A453" s="221"/>
      <c r="B453" s="5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3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3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3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3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3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3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3"/>
      <c r="CQ453" s="113"/>
      <c r="CR453" s="113"/>
      <c r="CS453" s="113"/>
      <c r="CT453" s="113"/>
      <c r="CU453" s="113"/>
    </row>
    <row r="454">
      <c r="A454" s="221"/>
      <c r="B454" s="5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3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3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3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3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3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3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3"/>
      <c r="CQ454" s="113"/>
      <c r="CR454" s="113"/>
      <c r="CS454" s="113"/>
      <c r="CT454" s="113"/>
      <c r="CU454" s="113"/>
    </row>
    <row r="455">
      <c r="A455" s="221"/>
      <c r="B455" s="5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3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3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3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3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3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3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3"/>
      <c r="CQ455" s="113"/>
      <c r="CR455" s="113"/>
      <c r="CS455" s="113"/>
      <c r="CT455" s="113"/>
      <c r="CU455" s="113"/>
    </row>
    <row r="456">
      <c r="A456" s="221"/>
      <c r="B456" s="5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3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3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3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3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3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3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3"/>
      <c r="CQ456" s="113"/>
      <c r="CR456" s="113"/>
      <c r="CS456" s="113"/>
      <c r="CT456" s="113"/>
      <c r="CU456" s="113"/>
    </row>
    <row r="457">
      <c r="A457" s="221"/>
      <c r="B457" s="5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3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3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3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3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3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3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3"/>
      <c r="CQ457" s="113"/>
      <c r="CR457" s="113"/>
      <c r="CS457" s="113"/>
      <c r="CT457" s="113"/>
      <c r="CU457" s="113"/>
    </row>
    <row r="458">
      <c r="A458" s="221"/>
      <c r="B458" s="5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3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3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3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3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3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3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3"/>
      <c r="CQ458" s="113"/>
      <c r="CR458" s="113"/>
      <c r="CS458" s="113"/>
      <c r="CT458" s="113"/>
      <c r="CU458" s="113"/>
    </row>
    <row r="459">
      <c r="A459" s="221"/>
      <c r="B459" s="5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3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3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3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3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3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3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3"/>
      <c r="CQ459" s="113"/>
      <c r="CR459" s="113"/>
      <c r="CS459" s="113"/>
      <c r="CT459" s="113"/>
      <c r="CU459" s="113"/>
    </row>
    <row r="460">
      <c r="A460" s="221"/>
      <c r="B460" s="5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3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3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3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3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3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3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3"/>
      <c r="CQ460" s="113"/>
      <c r="CR460" s="113"/>
      <c r="CS460" s="113"/>
      <c r="CT460" s="113"/>
      <c r="CU460" s="113"/>
    </row>
    <row r="461">
      <c r="A461" s="221"/>
      <c r="B461" s="5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3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3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3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3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3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3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3"/>
      <c r="CQ461" s="113"/>
      <c r="CR461" s="113"/>
      <c r="CS461" s="113"/>
      <c r="CT461" s="113"/>
      <c r="CU461" s="113"/>
    </row>
    <row r="462">
      <c r="A462" s="221"/>
      <c r="B462" s="5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3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3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3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3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3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3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3"/>
      <c r="CQ462" s="113"/>
      <c r="CR462" s="113"/>
      <c r="CS462" s="113"/>
      <c r="CT462" s="113"/>
      <c r="CU462" s="113"/>
    </row>
    <row r="463">
      <c r="A463" s="221"/>
      <c r="B463" s="5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3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3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3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3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3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3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3"/>
      <c r="CQ463" s="113"/>
      <c r="CR463" s="113"/>
      <c r="CS463" s="113"/>
      <c r="CT463" s="113"/>
      <c r="CU463" s="113"/>
    </row>
    <row r="464">
      <c r="A464" s="221"/>
      <c r="B464" s="5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3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3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3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3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3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3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3"/>
      <c r="CQ464" s="113"/>
      <c r="CR464" s="113"/>
      <c r="CS464" s="113"/>
      <c r="CT464" s="113"/>
      <c r="CU464" s="113"/>
    </row>
    <row r="465">
      <c r="A465" s="221"/>
      <c r="B465" s="5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3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3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3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3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3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3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3"/>
      <c r="CQ465" s="113"/>
      <c r="CR465" s="113"/>
      <c r="CS465" s="113"/>
      <c r="CT465" s="113"/>
      <c r="CU465" s="113"/>
    </row>
    <row r="466">
      <c r="A466" s="221"/>
      <c r="B466" s="5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3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3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3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3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3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3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3"/>
      <c r="CQ466" s="113"/>
      <c r="CR466" s="113"/>
      <c r="CS466" s="113"/>
      <c r="CT466" s="113"/>
      <c r="CU466" s="113"/>
    </row>
    <row r="467">
      <c r="A467" s="221"/>
      <c r="B467" s="5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3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3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3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3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3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3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3"/>
      <c r="CQ467" s="113"/>
      <c r="CR467" s="113"/>
      <c r="CS467" s="113"/>
      <c r="CT467" s="113"/>
      <c r="CU467" s="113"/>
    </row>
    <row r="468">
      <c r="A468" s="221"/>
      <c r="B468" s="5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3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3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3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3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3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3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3"/>
      <c r="CQ468" s="113"/>
      <c r="CR468" s="113"/>
      <c r="CS468" s="113"/>
      <c r="CT468" s="113"/>
      <c r="CU468" s="113"/>
    </row>
    <row r="469">
      <c r="A469" s="221"/>
      <c r="B469" s="5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3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3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3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3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3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3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3"/>
      <c r="CQ469" s="113"/>
      <c r="CR469" s="113"/>
      <c r="CS469" s="113"/>
      <c r="CT469" s="113"/>
      <c r="CU469" s="113"/>
    </row>
    <row r="470">
      <c r="A470" s="221"/>
      <c r="B470" s="5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3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3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3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3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3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3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3"/>
      <c r="CQ470" s="113"/>
      <c r="CR470" s="113"/>
      <c r="CS470" s="113"/>
      <c r="CT470" s="113"/>
      <c r="CU470" s="113"/>
    </row>
    <row r="471">
      <c r="A471" s="221"/>
      <c r="B471" s="5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3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3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3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3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3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3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3"/>
      <c r="CQ471" s="113"/>
      <c r="CR471" s="113"/>
      <c r="CS471" s="113"/>
      <c r="CT471" s="113"/>
      <c r="CU471" s="113"/>
    </row>
    <row r="472">
      <c r="A472" s="221"/>
      <c r="B472" s="5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3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3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3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3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3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3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3"/>
      <c r="CQ472" s="113"/>
      <c r="CR472" s="113"/>
      <c r="CS472" s="113"/>
      <c r="CT472" s="113"/>
      <c r="CU472" s="113"/>
    </row>
    <row r="473">
      <c r="A473" s="221"/>
      <c r="B473" s="5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3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3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3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3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3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3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3"/>
      <c r="CQ473" s="113"/>
      <c r="CR473" s="113"/>
      <c r="CS473" s="113"/>
      <c r="CT473" s="113"/>
      <c r="CU473" s="113"/>
    </row>
    <row r="474">
      <c r="A474" s="221"/>
      <c r="B474" s="5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3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3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3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3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3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3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3"/>
      <c r="CQ474" s="113"/>
      <c r="CR474" s="113"/>
      <c r="CS474" s="113"/>
      <c r="CT474" s="113"/>
      <c r="CU474" s="113"/>
    </row>
    <row r="475">
      <c r="A475" s="221"/>
      <c r="B475" s="5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3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3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3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3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3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3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3"/>
      <c r="CQ475" s="113"/>
      <c r="CR475" s="113"/>
      <c r="CS475" s="113"/>
      <c r="CT475" s="113"/>
      <c r="CU475" s="113"/>
    </row>
    <row r="476">
      <c r="A476" s="221"/>
      <c r="B476" s="5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3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3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3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3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3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3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3"/>
      <c r="CQ476" s="113"/>
      <c r="CR476" s="113"/>
      <c r="CS476" s="113"/>
      <c r="CT476" s="113"/>
      <c r="CU476" s="113"/>
    </row>
    <row r="477">
      <c r="A477" s="221"/>
      <c r="B477" s="5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3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3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3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3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3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3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3"/>
      <c r="CQ477" s="113"/>
      <c r="CR477" s="113"/>
      <c r="CS477" s="113"/>
      <c r="CT477" s="113"/>
      <c r="CU477" s="113"/>
    </row>
    <row r="478">
      <c r="A478" s="221"/>
      <c r="B478" s="5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3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3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3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3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3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3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3"/>
      <c r="CQ478" s="113"/>
      <c r="CR478" s="113"/>
      <c r="CS478" s="113"/>
      <c r="CT478" s="113"/>
      <c r="CU478" s="113"/>
    </row>
    <row r="479">
      <c r="A479" s="221"/>
      <c r="B479" s="5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3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3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3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3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3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3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3"/>
      <c r="CQ479" s="113"/>
      <c r="CR479" s="113"/>
      <c r="CS479" s="113"/>
      <c r="CT479" s="113"/>
      <c r="CU479" s="113"/>
    </row>
    <row r="480">
      <c r="A480" s="221"/>
      <c r="B480" s="5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3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3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3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3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3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3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3"/>
      <c r="CQ480" s="113"/>
      <c r="CR480" s="113"/>
      <c r="CS480" s="113"/>
      <c r="CT480" s="113"/>
      <c r="CU480" s="113"/>
    </row>
    <row r="481">
      <c r="A481" s="221"/>
      <c r="B481" s="5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3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3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3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3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3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3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3"/>
      <c r="CQ481" s="113"/>
      <c r="CR481" s="113"/>
      <c r="CS481" s="113"/>
      <c r="CT481" s="113"/>
      <c r="CU481" s="113"/>
    </row>
    <row r="482">
      <c r="A482" s="221"/>
      <c r="B482" s="5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3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3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3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3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3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3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3"/>
      <c r="CQ482" s="113"/>
      <c r="CR482" s="113"/>
      <c r="CS482" s="113"/>
      <c r="CT482" s="113"/>
      <c r="CU482" s="113"/>
    </row>
    <row r="483">
      <c r="A483" s="221"/>
      <c r="B483" s="5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3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3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3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3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3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3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3"/>
      <c r="CQ483" s="113"/>
      <c r="CR483" s="113"/>
      <c r="CS483" s="113"/>
      <c r="CT483" s="113"/>
      <c r="CU483" s="113"/>
    </row>
    <row r="484">
      <c r="A484" s="221"/>
      <c r="B484" s="5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3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3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3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3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3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3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3"/>
      <c r="CQ484" s="113"/>
      <c r="CR484" s="113"/>
      <c r="CS484" s="113"/>
      <c r="CT484" s="113"/>
      <c r="CU484" s="113"/>
    </row>
    <row r="485">
      <c r="A485" s="221"/>
      <c r="B485" s="5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3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3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3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3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3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3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3"/>
      <c r="CQ485" s="113"/>
      <c r="CR485" s="113"/>
      <c r="CS485" s="113"/>
      <c r="CT485" s="113"/>
      <c r="CU485" s="113"/>
    </row>
    <row r="486">
      <c r="A486" s="221"/>
      <c r="B486" s="5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3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3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3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3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3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3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3"/>
      <c r="CQ486" s="113"/>
      <c r="CR486" s="113"/>
      <c r="CS486" s="113"/>
      <c r="CT486" s="113"/>
      <c r="CU486" s="113"/>
    </row>
    <row r="487">
      <c r="A487" s="221"/>
      <c r="B487" s="5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3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3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3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3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3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3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3"/>
      <c r="CQ487" s="113"/>
      <c r="CR487" s="113"/>
      <c r="CS487" s="113"/>
      <c r="CT487" s="113"/>
      <c r="CU487" s="113"/>
    </row>
    <row r="488">
      <c r="A488" s="221"/>
      <c r="B488" s="5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3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3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3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3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3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3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3"/>
      <c r="CQ488" s="113"/>
      <c r="CR488" s="113"/>
      <c r="CS488" s="113"/>
      <c r="CT488" s="113"/>
      <c r="CU488" s="113"/>
    </row>
    <row r="489">
      <c r="A489" s="221"/>
      <c r="B489" s="5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3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3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3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3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3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3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3"/>
      <c r="CQ489" s="113"/>
      <c r="CR489" s="113"/>
      <c r="CS489" s="113"/>
      <c r="CT489" s="113"/>
      <c r="CU489" s="113"/>
    </row>
    <row r="490">
      <c r="A490" s="221"/>
      <c r="B490" s="5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3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3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3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3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3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3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3"/>
      <c r="CQ490" s="113"/>
      <c r="CR490" s="113"/>
      <c r="CS490" s="113"/>
      <c r="CT490" s="113"/>
      <c r="CU490" s="113"/>
    </row>
    <row r="491">
      <c r="A491" s="221"/>
      <c r="B491" s="5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3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3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3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3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3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3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3"/>
      <c r="CQ491" s="113"/>
      <c r="CR491" s="113"/>
      <c r="CS491" s="113"/>
      <c r="CT491" s="113"/>
      <c r="CU491" s="113"/>
    </row>
    <row r="492">
      <c r="A492" s="221"/>
      <c r="B492" s="5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3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3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3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3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3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3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3"/>
      <c r="CQ492" s="113"/>
      <c r="CR492" s="113"/>
      <c r="CS492" s="113"/>
      <c r="CT492" s="113"/>
      <c r="CU492" s="113"/>
    </row>
    <row r="493">
      <c r="A493" s="221"/>
      <c r="B493" s="5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3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3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3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3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3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3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3"/>
      <c r="CQ493" s="113"/>
      <c r="CR493" s="113"/>
      <c r="CS493" s="113"/>
      <c r="CT493" s="113"/>
      <c r="CU493" s="113"/>
    </row>
    <row r="494">
      <c r="A494" s="221"/>
      <c r="B494" s="5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3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3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3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3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3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3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3"/>
      <c r="CQ494" s="113"/>
      <c r="CR494" s="113"/>
      <c r="CS494" s="113"/>
      <c r="CT494" s="113"/>
      <c r="CU494" s="113"/>
    </row>
    <row r="495">
      <c r="A495" s="221"/>
      <c r="B495" s="5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3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3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3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3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3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3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3"/>
      <c r="CQ495" s="113"/>
      <c r="CR495" s="113"/>
      <c r="CS495" s="113"/>
      <c r="CT495" s="113"/>
      <c r="CU495" s="113"/>
    </row>
    <row r="496">
      <c r="A496" s="221"/>
      <c r="B496" s="5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3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3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3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3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3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3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3"/>
      <c r="CQ496" s="113"/>
      <c r="CR496" s="113"/>
      <c r="CS496" s="113"/>
      <c r="CT496" s="113"/>
      <c r="CU496" s="113"/>
    </row>
    <row r="497">
      <c r="A497" s="221"/>
      <c r="B497" s="5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3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3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3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3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3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3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3"/>
      <c r="CQ497" s="113"/>
      <c r="CR497" s="113"/>
      <c r="CS497" s="113"/>
      <c r="CT497" s="113"/>
      <c r="CU497" s="113"/>
    </row>
    <row r="498">
      <c r="A498" s="221"/>
      <c r="B498" s="5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3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3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3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3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3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3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3"/>
      <c r="CQ498" s="113"/>
      <c r="CR498" s="113"/>
      <c r="CS498" s="113"/>
      <c r="CT498" s="113"/>
      <c r="CU498" s="113"/>
    </row>
    <row r="499">
      <c r="A499" s="221"/>
      <c r="B499" s="5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3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3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3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3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3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3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3"/>
      <c r="CQ499" s="113"/>
      <c r="CR499" s="113"/>
      <c r="CS499" s="113"/>
      <c r="CT499" s="113"/>
      <c r="CU499" s="113"/>
    </row>
    <row r="500">
      <c r="A500" s="221"/>
      <c r="B500" s="5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3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3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3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3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3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3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3"/>
      <c r="CQ500" s="113"/>
      <c r="CR500" s="113"/>
      <c r="CS500" s="113"/>
      <c r="CT500" s="113"/>
      <c r="CU500" s="113"/>
    </row>
    <row r="501">
      <c r="A501" s="221"/>
      <c r="B501" s="5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3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3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3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3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3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3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3"/>
      <c r="CQ501" s="113"/>
      <c r="CR501" s="113"/>
      <c r="CS501" s="113"/>
      <c r="CT501" s="113"/>
      <c r="CU501" s="113"/>
    </row>
    <row r="502">
      <c r="A502" s="221"/>
      <c r="B502" s="5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3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3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3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3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3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3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3"/>
      <c r="CQ502" s="113"/>
      <c r="CR502" s="113"/>
      <c r="CS502" s="113"/>
      <c r="CT502" s="113"/>
      <c r="CU502" s="113"/>
    </row>
    <row r="503">
      <c r="A503" s="221"/>
      <c r="B503" s="5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3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3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3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3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3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3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3"/>
      <c r="CQ503" s="113"/>
      <c r="CR503" s="113"/>
      <c r="CS503" s="113"/>
      <c r="CT503" s="113"/>
      <c r="CU503" s="113"/>
    </row>
    <row r="504">
      <c r="A504" s="221"/>
      <c r="B504" s="5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3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3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3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3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3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3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3"/>
      <c r="CQ504" s="113"/>
      <c r="CR504" s="113"/>
      <c r="CS504" s="113"/>
      <c r="CT504" s="113"/>
      <c r="CU504" s="113"/>
    </row>
    <row r="505">
      <c r="A505" s="221"/>
      <c r="B505" s="5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3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3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3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3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3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3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3"/>
      <c r="CQ505" s="113"/>
      <c r="CR505" s="113"/>
      <c r="CS505" s="113"/>
      <c r="CT505" s="113"/>
      <c r="CU505" s="113"/>
    </row>
    <row r="506">
      <c r="A506" s="221"/>
      <c r="B506" s="5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3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3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3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3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3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3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3"/>
      <c r="CQ506" s="113"/>
      <c r="CR506" s="113"/>
      <c r="CS506" s="113"/>
      <c r="CT506" s="113"/>
      <c r="CU506" s="113"/>
    </row>
    <row r="507">
      <c r="A507" s="221"/>
      <c r="B507" s="5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3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3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3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3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3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3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3"/>
      <c r="CQ507" s="113"/>
      <c r="CR507" s="113"/>
      <c r="CS507" s="113"/>
      <c r="CT507" s="113"/>
      <c r="CU507" s="113"/>
    </row>
    <row r="508">
      <c r="A508" s="221"/>
      <c r="B508" s="5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3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3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3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3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3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3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3"/>
      <c r="CQ508" s="113"/>
      <c r="CR508" s="113"/>
      <c r="CS508" s="113"/>
      <c r="CT508" s="113"/>
      <c r="CU508" s="113"/>
    </row>
    <row r="509">
      <c r="A509" s="221"/>
      <c r="B509" s="5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3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3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3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3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3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3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3"/>
      <c r="CQ509" s="113"/>
      <c r="CR509" s="113"/>
      <c r="CS509" s="113"/>
      <c r="CT509" s="113"/>
      <c r="CU509" s="113"/>
    </row>
    <row r="510">
      <c r="A510" s="221"/>
      <c r="B510" s="5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3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3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3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3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3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3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3"/>
      <c r="CQ510" s="113"/>
      <c r="CR510" s="113"/>
      <c r="CS510" s="113"/>
      <c r="CT510" s="113"/>
      <c r="CU510" s="113"/>
    </row>
    <row r="511">
      <c r="A511" s="221"/>
      <c r="B511" s="5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3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3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3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3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3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3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3"/>
      <c r="CQ511" s="113"/>
      <c r="CR511" s="113"/>
      <c r="CS511" s="113"/>
      <c r="CT511" s="113"/>
      <c r="CU511" s="113"/>
    </row>
    <row r="512">
      <c r="A512" s="221"/>
      <c r="B512" s="5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3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3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3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3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3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3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3"/>
      <c r="CQ512" s="113"/>
      <c r="CR512" s="113"/>
      <c r="CS512" s="113"/>
      <c r="CT512" s="113"/>
      <c r="CU512" s="113"/>
    </row>
    <row r="513">
      <c r="A513" s="221"/>
      <c r="B513" s="5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3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3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3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3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3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3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3"/>
      <c r="CQ513" s="113"/>
      <c r="CR513" s="113"/>
      <c r="CS513" s="113"/>
      <c r="CT513" s="113"/>
      <c r="CU513" s="113"/>
    </row>
    <row r="514">
      <c r="A514" s="221"/>
      <c r="B514" s="5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3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3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3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3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3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3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3"/>
      <c r="CQ514" s="113"/>
      <c r="CR514" s="113"/>
      <c r="CS514" s="113"/>
      <c r="CT514" s="113"/>
      <c r="CU514" s="113"/>
    </row>
    <row r="515">
      <c r="A515" s="221"/>
      <c r="B515" s="5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3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3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3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3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3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3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3"/>
      <c r="CQ515" s="113"/>
      <c r="CR515" s="113"/>
      <c r="CS515" s="113"/>
      <c r="CT515" s="113"/>
      <c r="CU515" s="113"/>
    </row>
    <row r="516">
      <c r="A516" s="221"/>
      <c r="B516" s="5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3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3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3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3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3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3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3"/>
      <c r="CQ516" s="113"/>
      <c r="CR516" s="113"/>
      <c r="CS516" s="113"/>
      <c r="CT516" s="113"/>
      <c r="CU516" s="113"/>
    </row>
    <row r="517">
      <c r="A517" s="221"/>
      <c r="B517" s="5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3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3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3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3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3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3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3"/>
      <c r="CQ517" s="113"/>
      <c r="CR517" s="113"/>
      <c r="CS517" s="113"/>
      <c r="CT517" s="113"/>
      <c r="CU517" s="113"/>
    </row>
    <row r="518">
      <c r="A518" s="221"/>
      <c r="B518" s="5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3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3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3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3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3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3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3"/>
      <c r="CQ518" s="113"/>
      <c r="CR518" s="113"/>
      <c r="CS518" s="113"/>
      <c r="CT518" s="113"/>
      <c r="CU518" s="113"/>
    </row>
    <row r="519">
      <c r="A519" s="221"/>
      <c r="B519" s="5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3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3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3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3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3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3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3"/>
      <c r="CQ519" s="113"/>
      <c r="CR519" s="113"/>
      <c r="CS519" s="113"/>
      <c r="CT519" s="113"/>
      <c r="CU519" s="113"/>
    </row>
    <row r="520">
      <c r="A520" s="221"/>
      <c r="B520" s="5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3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3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3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3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3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3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3"/>
      <c r="CQ520" s="113"/>
      <c r="CR520" s="113"/>
      <c r="CS520" s="113"/>
      <c r="CT520" s="113"/>
      <c r="CU520" s="113"/>
    </row>
    <row r="521">
      <c r="A521" s="221"/>
      <c r="B521" s="5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3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3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3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3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3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3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3"/>
      <c r="CQ521" s="113"/>
      <c r="CR521" s="113"/>
      <c r="CS521" s="113"/>
      <c r="CT521" s="113"/>
      <c r="CU521" s="113"/>
    </row>
    <row r="522">
      <c r="A522" s="221"/>
      <c r="B522" s="5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3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3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3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3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3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3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3"/>
      <c r="CQ522" s="113"/>
      <c r="CR522" s="113"/>
      <c r="CS522" s="113"/>
      <c r="CT522" s="113"/>
      <c r="CU522" s="113"/>
    </row>
    <row r="523">
      <c r="A523" s="221"/>
      <c r="B523" s="5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3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3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3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3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3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3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3"/>
      <c r="CQ523" s="113"/>
      <c r="CR523" s="113"/>
      <c r="CS523" s="113"/>
      <c r="CT523" s="113"/>
      <c r="CU523" s="113"/>
    </row>
    <row r="524">
      <c r="A524" s="221"/>
      <c r="B524" s="5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3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3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3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3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3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3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3"/>
      <c r="CQ524" s="113"/>
      <c r="CR524" s="113"/>
      <c r="CS524" s="113"/>
      <c r="CT524" s="113"/>
      <c r="CU524" s="113"/>
    </row>
    <row r="525">
      <c r="A525" s="221"/>
      <c r="B525" s="5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3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3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3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3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3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3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3"/>
      <c r="CQ525" s="113"/>
      <c r="CR525" s="113"/>
      <c r="CS525" s="113"/>
      <c r="CT525" s="113"/>
      <c r="CU525" s="113"/>
    </row>
    <row r="526">
      <c r="A526" s="221"/>
      <c r="B526" s="5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3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3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3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3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3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3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3"/>
      <c r="CQ526" s="113"/>
      <c r="CR526" s="113"/>
      <c r="CS526" s="113"/>
      <c r="CT526" s="113"/>
      <c r="CU526" s="113"/>
    </row>
    <row r="527">
      <c r="A527" s="221"/>
      <c r="B527" s="5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3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3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3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3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3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3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3"/>
      <c r="CQ527" s="113"/>
      <c r="CR527" s="113"/>
      <c r="CS527" s="113"/>
      <c r="CT527" s="113"/>
      <c r="CU527" s="113"/>
    </row>
    <row r="528">
      <c r="A528" s="221"/>
      <c r="B528" s="5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3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3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3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3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3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3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3"/>
      <c r="CQ528" s="113"/>
      <c r="CR528" s="113"/>
      <c r="CS528" s="113"/>
      <c r="CT528" s="113"/>
      <c r="CU528" s="113"/>
    </row>
    <row r="529">
      <c r="A529" s="221"/>
      <c r="B529" s="5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3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3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3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3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3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3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3"/>
      <c r="CQ529" s="113"/>
      <c r="CR529" s="113"/>
      <c r="CS529" s="113"/>
      <c r="CT529" s="113"/>
      <c r="CU529" s="113"/>
    </row>
    <row r="530">
      <c r="A530" s="221"/>
      <c r="B530" s="5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3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3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3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3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3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3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3"/>
      <c r="CQ530" s="113"/>
      <c r="CR530" s="113"/>
      <c r="CS530" s="113"/>
      <c r="CT530" s="113"/>
      <c r="CU530" s="113"/>
    </row>
    <row r="531">
      <c r="A531" s="221"/>
      <c r="B531" s="5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3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3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3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3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3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3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3"/>
      <c r="CQ531" s="113"/>
      <c r="CR531" s="113"/>
      <c r="CS531" s="113"/>
      <c r="CT531" s="113"/>
      <c r="CU531" s="113"/>
    </row>
    <row r="532">
      <c r="A532" s="221"/>
      <c r="B532" s="5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3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3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3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3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3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3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3"/>
      <c r="CQ532" s="113"/>
      <c r="CR532" s="113"/>
      <c r="CS532" s="113"/>
      <c r="CT532" s="113"/>
      <c r="CU532" s="113"/>
    </row>
    <row r="533">
      <c r="A533" s="221"/>
      <c r="B533" s="5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3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3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3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3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3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3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3"/>
      <c r="CQ533" s="113"/>
      <c r="CR533" s="113"/>
      <c r="CS533" s="113"/>
      <c r="CT533" s="113"/>
      <c r="CU533" s="113"/>
    </row>
    <row r="534">
      <c r="A534" s="221"/>
      <c r="B534" s="5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3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3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3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3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3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3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3"/>
      <c r="CQ534" s="113"/>
      <c r="CR534" s="113"/>
      <c r="CS534" s="113"/>
      <c r="CT534" s="113"/>
      <c r="CU534" s="113"/>
    </row>
    <row r="535">
      <c r="A535" s="221"/>
      <c r="B535" s="5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3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3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3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3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3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3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3"/>
      <c r="CQ535" s="113"/>
      <c r="CR535" s="113"/>
      <c r="CS535" s="113"/>
      <c r="CT535" s="113"/>
      <c r="CU535" s="113"/>
    </row>
    <row r="536">
      <c r="A536" s="221"/>
      <c r="B536" s="5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3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3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3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3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3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3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3"/>
      <c r="CQ536" s="113"/>
      <c r="CR536" s="113"/>
      <c r="CS536" s="113"/>
      <c r="CT536" s="113"/>
      <c r="CU536" s="113"/>
    </row>
    <row r="537">
      <c r="A537" s="221"/>
      <c r="B537" s="5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3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3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3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3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3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3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3"/>
      <c r="CQ537" s="113"/>
      <c r="CR537" s="113"/>
      <c r="CS537" s="113"/>
      <c r="CT537" s="113"/>
      <c r="CU537" s="113"/>
    </row>
    <row r="538">
      <c r="A538" s="221"/>
      <c r="B538" s="5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3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3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3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3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3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3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3"/>
      <c r="CQ538" s="113"/>
      <c r="CR538" s="113"/>
      <c r="CS538" s="113"/>
      <c r="CT538" s="113"/>
      <c r="CU538" s="113"/>
    </row>
    <row r="539">
      <c r="A539" s="221"/>
      <c r="B539" s="5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3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3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3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3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3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3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3"/>
      <c r="CQ539" s="113"/>
      <c r="CR539" s="113"/>
      <c r="CS539" s="113"/>
      <c r="CT539" s="113"/>
      <c r="CU539" s="113"/>
    </row>
    <row r="540">
      <c r="A540" s="221"/>
      <c r="B540" s="5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3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3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3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3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3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3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3"/>
      <c r="CQ540" s="113"/>
      <c r="CR540" s="113"/>
      <c r="CS540" s="113"/>
      <c r="CT540" s="113"/>
      <c r="CU540" s="113"/>
    </row>
    <row r="541">
      <c r="A541" s="221"/>
      <c r="B541" s="5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3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3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3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3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3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3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3"/>
      <c r="CQ541" s="113"/>
      <c r="CR541" s="113"/>
      <c r="CS541" s="113"/>
      <c r="CT541" s="113"/>
      <c r="CU541" s="113"/>
    </row>
    <row r="542">
      <c r="A542" s="221"/>
      <c r="B542" s="5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3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3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3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3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3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3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3"/>
      <c r="CQ542" s="113"/>
      <c r="CR542" s="113"/>
      <c r="CS542" s="113"/>
      <c r="CT542" s="113"/>
      <c r="CU542" s="113"/>
    </row>
    <row r="543">
      <c r="A543" s="221"/>
      <c r="B543" s="5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3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3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3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3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3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3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3"/>
      <c r="CQ543" s="113"/>
      <c r="CR543" s="113"/>
      <c r="CS543" s="113"/>
      <c r="CT543" s="113"/>
      <c r="CU543" s="113"/>
    </row>
    <row r="544">
      <c r="A544" s="221"/>
      <c r="B544" s="5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3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3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3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3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3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3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3"/>
      <c r="CQ544" s="113"/>
      <c r="CR544" s="113"/>
      <c r="CS544" s="113"/>
      <c r="CT544" s="113"/>
      <c r="CU544" s="113"/>
    </row>
    <row r="545">
      <c r="A545" s="221"/>
      <c r="B545" s="5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3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3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3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3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3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3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3"/>
      <c r="CQ545" s="113"/>
      <c r="CR545" s="113"/>
      <c r="CS545" s="113"/>
      <c r="CT545" s="113"/>
      <c r="CU545" s="113"/>
    </row>
    <row r="546">
      <c r="A546" s="221"/>
      <c r="B546" s="5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3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3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3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3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3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3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3"/>
      <c r="CQ546" s="113"/>
      <c r="CR546" s="113"/>
      <c r="CS546" s="113"/>
      <c r="CT546" s="113"/>
      <c r="CU546" s="113"/>
    </row>
    <row r="547">
      <c r="A547" s="221"/>
      <c r="B547" s="5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3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3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3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3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3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3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3"/>
      <c r="CQ547" s="113"/>
      <c r="CR547" s="113"/>
      <c r="CS547" s="113"/>
      <c r="CT547" s="113"/>
      <c r="CU547" s="113"/>
    </row>
    <row r="548">
      <c r="A548" s="221"/>
      <c r="B548" s="5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3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3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3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3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3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3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3"/>
      <c r="CQ548" s="113"/>
      <c r="CR548" s="113"/>
      <c r="CS548" s="113"/>
      <c r="CT548" s="113"/>
      <c r="CU548" s="113"/>
    </row>
    <row r="549">
      <c r="A549" s="221"/>
      <c r="B549" s="5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3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3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3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3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3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3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3"/>
      <c r="CQ549" s="113"/>
      <c r="CR549" s="113"/>
      <c r="CS549" s="113"/>
      <c r="CT549" s="113"/>
      <c r="CU549" s="113"/>
    </row>
    <row r="550">
      <c r="A550" s="221"/>
      <c r="B550" s="5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3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3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3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3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3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3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3"/>
      <c r="CQ550" s="113"/>
      <c r="CR550" s="113"/>
      <c r="CS550" s="113"/>
      <c r="CT550" s="113"/>
      <c r="CU550" s="113"/>
    </row>
    <row r="551">
      <c r="A551" s="221"/>
      <c r="B551" s="5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3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3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3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3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3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3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3"/>
      <c r="CQ551" s="113"/>
      <c r="CR551" s="113"/>
      <c r="CS551" s="113"/>
      <c r="CT551" s="113"/>
      <c r="CU551" s="113"/>
    </row>
    <row r="552">
      <c r="A552" s="221"/>
      <c r="B552" s="5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3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3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3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3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3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3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3"/>
      <c r="CQ552" s="113"/>
      <c r="CR552" s="113"/>
      <c r="CS552" s="113"/>
      <c r="CT552" s="113"/>
      <c r="CU552" s="113"/>
    </row>
    <row r="553">
      <c r="A553" s="221"/>
      <c r="B553" s="5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3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3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3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3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3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3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3"/>
      <c r="CQ553" s="113"/>
      <c r="CR553" s="113"/>
      <c r="CS553" s="113"/>
      <c r="CT553" s="113"/>
      <c r="CU553" s="113"/>
    </row>
    <row r="554">
      <c r="A554" s="221"/>
      <c r="B554" s="5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3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3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3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3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3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3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3"/>
      <c r="CQ554" s="113"/>
      <c r="CR554" s="113"/>
      <c r="CS554" s="113"/>
      <c r="CT554" s="113"/>
      <c r="CU554" s="113"/>
    </row>
    <row r="555">
      <c r="A555" s="221"/>
      <c r="B555" s="5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3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3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3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3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3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3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3"/>
      <c r="CQ555" s="113"/>
      <c r="CR555" s="113"/>
      <c r="CS555" s="113"/>
      <c r="CT555" s="113"/>
      <c r="CU555" s="113"/>
    </row>
    <row r="556">
      <c r="A556" s="221"/>
      <c r="B556" s="5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3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3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3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3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3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3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3"/>
      <c r="CQ556" s="113"/>
      <c r="CR556" s="113"/>
      <c r="CS556" s="113"/>
      <c r="CT556" s="113"/>
      <c r="CU556" s="113"/>
    </row>
    <row r="557">
      <c r="A557" s="221"/>
      <c r="B557" s="5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3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3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3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3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3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3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3"/>
      <c r="CQ557" s="113"/>
      <c r="CR557" s="113"/>
      <c r="CS557" s="113"/>
      <c r="CT557" s="113"/>
      <c r="CU557" s="113"/>
    </row>
    <row r="558">
      <c r="A558" s="221"/>
      <c r="B558" s="5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3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3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3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3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3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3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3"/>
      <c r="CQ558" s="113"/>
      <c r="CR558" s="113"/>
      <c r="CS558" s="113"/>
      <c r="CT558" s="113"/>
      <c r="CU558" s="113"/>
    </row>
    <row r="559">
      <c r="A559" s="221"/>
      <c r="B559" s="5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3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3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3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3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3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3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3"/>
      <c r="CQ559" s="113"/>
      <c r="CR559" s="113"/>
      <c r="CS559" s="113"/>
      <c r="CT559" s="113"/>
      <c r="CU559" s="113"/>
    </row>
    <row r="560">
      <c r="A560" s="221"/>
      <c r="B560" s="5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3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3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3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3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3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3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3"/>
      <c r="CQ560" s="113"/>
      <c r="CR560" s="113"/>
      <c r="CS560" s="113"/>
      <c r="CT560" s="113"/>
      <c r="CU560" s="113"/>
    </row>
    <row r="561">
      <c r="A561" s="221"/>
      <c r="B561" s="5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3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3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3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3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3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3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3"/>
      <c r="CQ561" s="113"/>
      <c r="CR561" s="113"/>
      <c r="CS561" s="113"/>
      <c r="CT561" s="113"/>
      <c r="CU561" s="113"/>
    </row>
    <row r="562">
      <c r="A562" s="221"/>
      <c r="B562" s="5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3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3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3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3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3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3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3"/>
      <c r="CQ562" s="113"/>
      <c r="CR562" s="113"/>
      <c r="CS562" s="113"/>
      <c r="CT562" s="113"/>
      <c r="CU562" s="113"/>
    </row>
    <row r="563">
      <c r="A563" s="221"/>
      <c r="B563" s="5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3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3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3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3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3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3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3"/>
      <c r="CQ563" s="113"/>
      <c r="CR563" s="113"/>
      <c r="CS563" s="113"/>
      <c r="CT563" s="113"/>
      <c r="CU563" s="113"/>
    </row>
    <row r="564">
      <c r="A564" s="221"/>
      <c r="B564" s="5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3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3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3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3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3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3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3"/>
      <c r="CQ564" s="113"/>
      <c r="CR564" s="113"/>
      <c r="CS564" s="113"/>
      <c r="CT564" s="113"/>
      <c r="CU564" s="113"/>
    </row>
    <row r="565">
      <c r="A565" s="221"/>
      <c r="B565" s="5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3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3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3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3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3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3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3"/>
      <c r="CQ565" s="113"/>
      <c r="CR565" s="113"/>
      <c r="CS565" s="113"/>
      <c r="CT565" s="113"/>
      <c r="CU565" s="113"/>
    </row>
    <row r="566">
      <c r="A566" s="221"/>
      <c r="B566" s="5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3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3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3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3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3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3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3"/>
      <c r="CQ566" s="113"/>
      <c r="CR566" s="113"/>
      <c r="CS566" s="113"/>
      <c r="CT566" s="113"/>
      <c r="CU566" s="113"/>
    </row>
    <row r="567">
      <c r="A567" s="221"/>
      <c r="B567" s="5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3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3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3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3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3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3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3"/>
      <c r="CQ567" s="113"/>
      <c r="CR567" s="113"/>
      <c r="CS567" s="113"/>
      <c r="CT567" s="113"/>
      <c r="CU567" s="113"/>
    </row>
    <row r="568">
      <c r="A568" s="221"/>
      <c r="B568" s="5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3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3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3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3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3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3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3"/>
      <c r="CQ568" s="113"/>
      <c r="CR568" s="113"/>
      <c r="CS568" s="113"/>
      <c r="CT568" s="113"/>
      <c r="CU568" s="113"/>
    </row>
    <row r="569">
      <c r="A569" s="221"/>
      <c r="B569" s="5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3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3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3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3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3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3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3"/>
      <c r="CQ569" s="113"/>
      <c r="CR569" s="113"/>
      <c r="CS569" s="113"/>
      <c r="CT569" s="113"/>
      <c r="CU569" s="113"/>
    </row>
    <row r="570">
      <c r="A570" s="221"/>
      <c r="B570" s="5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3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3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3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3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3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3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3"/>
      <c r="CQ570" s="113"/>
      <c r="CR570" s="113"/>
      <c r="CS570" s="113"/>
      <c r="CT570" s="113"/>
      <c r="CU570" s="113"/>
    </row>
    <row r="571">
      <c r="A571" s="221"/>
      <c r="B571" s="5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3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3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3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3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3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3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3"/>
      <c r="CQ571" s="113"/>
      <c r="CR571" s="113"/>
      <c r="CS571" s="113"/>
      <c r="CT571" s="113"/>
      <c r="CU571" s="113"/>
    </row>
    <row r="572">
      <c r="A572" s="221"/>
      <c r="B572" s="5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3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3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3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3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3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3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3"/>
      <c r="CQ572" s="113"/>
      <c r="CR572" s="113"/>
      <c r="CS572" s="113"/>
      <c r="CT572" s="113"/>
      <c r="CU572" s="113"/>
    </row>
    <row r="573">
      <c r="A573" s="221"/>
      <c r="B573" s="5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3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3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3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3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3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3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3"/>
      <c r="CQ573" s="113"/>
      <c r="CR573" s="113"/>
      <c r="CS573" s="113"/>
      <c r="CT573" s="113"/>
      <c r="CU573" s="113"/>
    </row>
    <row r="574">
      <c r="A574" s="221"/>
      <c r="B574" s="5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3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3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3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3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3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3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3"/>
      <c r="CQ574" s="113"/>
      <c r="CR574" s="113"/>
      <c r="CS574" s="113"/>
      <c r="CT574" s="113"/>
      <c r="CU574" s="113"/>
    </row>
    <row r="575">
      <c r="A575" s="221"/>
      <c r="B575" s="5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3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3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3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3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3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3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3"/>
      <c r="CQ575" s="113"/>
      <c r="CR575" s="113"/>
      <c r="CS575" s="113"/>
      <c r="CT575" s="113"/>
      <c r="CU575" s="113"/>
    </row>
    <row r="576">
      <c r="A576" s="221"/>
      <c r="B576" s="5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3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3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3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3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3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3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3"/>
      <c r="CQ576" s="113"/>
      <c r="CR576" s="113"/>
      <c r="CS576" s="113"/>
      <c r="CT576" s="113"/>
      <c r="CU576" s="113"/>
    </row>
    <row r="577">
      <c r="A577" s="221"/>
      <c r="B577" s="5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3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3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3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3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3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3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3"/>
      <c r="CQ577" s="113"/>
      <c r="CR577" s="113"/>
      <c r="CS577" s="113"/>
      <c r="CT577" s="113"/>
      <c r="CU577" s="113"/>
    </row>
    <row r="578">
      <c r="A578" s="221"/>
      <c r="B578" s="5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3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3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3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3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3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3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3"/>
      <c r="CQ578" s="113"/>
      <c r="CR578" s="113"/>
      <c r="CS578" s="113"/>
      <c r="CT578" s="113"/>
      <c r="CU578" s="113"/>
    </row>
    <row r="579">
      <c r="A579" s="221"/>
      <c r="B579" s="5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3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3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3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3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3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3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3"/>
      <c r="CQ579" s="113"/>
      <c r="CR579" s="113"/>
      <c r="CS579" s="113"/>
      <c r="CT579" s="113"/>
      <c r="CU579" s="113"/>
    </row>
    <row r="580">
      <c r="A580" s="221"/>
      <c r="B580" s="5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3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3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3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3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3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3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3"/>
      <c r="CQ580" s="113"/>
      <c r="CR580" s="113"/>
      <c r="CS580" s="113"/>
      <c r="CT580" s="113"/>
      <c r="CU580" s="113"/>
    </row>
    <row r="581">
      <c r="A581" s="221"/>
      <c r="B581" s="5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3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3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3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3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3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3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3"/>
      <c r="CQ581" s="113"/>
      <c r="CR581" s="113"/>
      <c r="CS581" s="113"/>
      <c r="CT581" s="113"/>
      <c r="CU581" s="113"/>
    </row>
    <row r="582">
      <c r="A582" s="221"/>
      <c r="B582" s="5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3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3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3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3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3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3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3"/>
      <c r="CQ582" s="113"/>
      <c r="CR582" s="113"/>
      <c r="CS582" s="113"/>
      <c r="CT582" s="113"/>
      <c r="CU582" s="113"/>
    </row>
    <row r="583">
      <c r="A583" s="221"/>
      <c r="B583" s="5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3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3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3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3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3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3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3"/>
      <c r="CQ583" s="113"/>
      <c r="CR583" s="113"/>
      <c r="CS583" s="113"/>
      <c r="CT583" s="113"/>
      <c r="CU583" s="113"/>
    </row>
    <row r="584">
      <c r="A584" s="221"/>
      <c r="B584" s="5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3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3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3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3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3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3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3"/>
      <c r="CQ584" s="113"/>
      <c r="CR584" s="113"/>
      <c r="CS584" s="113"/>
      <c r="CT584" s="113"/>
      <c r="CU584" s="113"/>
    </row>
    <row r="585">
      <c r="A585" s="221"/>
      <c r="B585" s="5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3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3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3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3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3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3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3"/>
      <c r="CQ585" s="113"/>
      <c r="CR585" s="113"/>
      <c r="CS585" s="113"/>
      <c r="CT585" s="113"/>
      <c r="CU585" s="113"/>
    </row>
    <row r="586">
      <c r="A586" s="221"/>
      <c r="B586" s="5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3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3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3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3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3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3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3"/>
      <c r="CQ586" s="113"/>
      <c r="CR586" s="113"/>
      <c r="CS586" s="113"/>
      <c r="CT586" s="113"/>
      <c r="CU586" s="113"/>
    </row>
    <row r="587">
      <c r="A587" s="221"/>
      <c r="B587" s="5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3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3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3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3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3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3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3"/>
      <c r="CQ587" s="113"/>
      <c r="CR587" s="113"/>
      <c r="CS587" s="113"/>
      <c r="CT587" s="113"/>
      <c r="CU587" s="113"/>
    </row>
    <row r="588">
      <c r="A588" s="221"/>
      <c r="B588" s="5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3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3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3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3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3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3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3"/>
      <c r="CQ588" s="113"/>
      <c r="CR588" s="113"/>
      <c r="CS588" s="113"/>
      <c r="CT588" s="113"/>
      <c r="CU588" s="113"/>
    </row>
    <row r="589">
      <c r="A589" s="221"/>
      <c r="B589" s="5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3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3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3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3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3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3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3"/>
      <c r="CQ589" s="113"/>
      <c r="CR589" s="113"/>
      <c r="CS589" s="113"/>
      <c r="CT589" s="113"/>
      <c r="CU589" s="113"/>
    </row>
    <row r="590">
      <c r="A590" s="221"/>
      <c r="B590" s="5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3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3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3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3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3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3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3"/>
      <c r="CQ590" s="113"/>
      <c r="CR590" s="113"/>
      <c r="CS590" s="113"/>
      <c r="CT590" s="113"/>
      <c r="CU590" s="113"/>
    </row>
    <row r="591">
      <c r="A591" s="221"/>
      <c r="B591" s="5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3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3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3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3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3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3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3"/>
      <c r="CQ591" s="113"/>
      <c r="CR591" s="113"/>
      <c r="CS591" s="113"/>
      <c r="CT591" s="113"/>
      <c r="CU591" s="113"/>
    </row>
    <row r="592">
      <c r="A592" s="221"/>
      <c r="B592" s="5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3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3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3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3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3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3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3"/>
      <c r="CQ592" s="113"/>
      <c r="CR592" s="113"/>
      <c r="CS592" s="113"/>
      <c r="CT592" s="113"/>
      <c r="CU592" s="113"/>
    </row>
    <row r="593">
      <c r="A593" s="221"/>
      <c r="B593" s="5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3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3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3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3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3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3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3"/>
      <c r="CQ593" s="113"/>
      <c r="CR593" s="113"/>
      <c r="CS593" s="113"/>
      <c r="CT593" s="113"/>
      <c r="CU593" s="113"/>
    </row>
    <row r="594">
      <c r="A594" s="221"/>
      <c r="B594" s="5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3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3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3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3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3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3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3"/>
      <c r="CQ594" s="113"/>
      <c r="CR594" s="113"/>
      <c r="CS594" s="113"/>
      <c r="CT594" s="113"/>
      <c r="CU594" s="113"/>
    </row>
    <row r="595">
      <c r="A595" s="221"/>
      <c r="B595" s="5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3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3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3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3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3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3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3"/>
      <c r="CQ595" s="113"/>
      <c r="CR595" s="113"/>
      <c r="CS595" s="113"/>
      <c r="CT595" s="113"/>
      <c r="CU595" s="113"/>
    </row>
    <row r="596">
      <c r="A596" s="221"/>
      <c r="B596" s="5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3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3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3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3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3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3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3"/>
      <c r="CQ596" s="113"/>
      <c r="CR596" s="113"/>
      <c r="CS596" s="113"/>
      <c r="CT596" s="113"/>
      <c r="CU596" s="113"/>
    </row>
    <row r="597">
      <c r="A597" s="221"/>
      <c r="B597" s="5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3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3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3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3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3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3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3"/>
      <c r="CQ597" s="113"/>
      <c r="CR597" s="113"/>
      <c r="CS597" s="113"/>
      <c r="CT597" s="113"/>
      <c r="CU597" s="113"/>
    </row>
    <row r="598">
      <c r="A598" s="221"/>
      <c r="B598" s="5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3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3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3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3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3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3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3"/>
      <c r="CQ598" s="113"/>
      <c r="CR598" s="113"/>
      <c r="CS598" s="113"/>
      <c r="CT598" s="113"/>
      <c r="CU598" s="113"/>
    </row>
    <row r="599">
      <c r="A599" s="221"/>
      <c r="B599" s="5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3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3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3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3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3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3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3"/>
      <c r="CQ599" s="113"/>
      <c r="CR599" s="113"/>
      <c r="CS599" s="113"/>
      <c r="CT599" s="113"/>
      <c r="CU599" s="113"/>
    </row>
    <row r="600">
      <c r="A600" s="221"/>
      <c r="B600" s="5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3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3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3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3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3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3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3"/>
      <c r="CQ600" s="113"/>
      <c r="CR600" s="113"/>
      <c r="CS600" s="113"/>
      <c r="CT600" s="113"/>
      <c r="CU600" s="113"/>
    </row>
    <row r="601">
      <c r="A601" s="221"/>
      <c r="B601" s="5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3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3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3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3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3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3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3"/>
      <c r="CQ601" s="113"/>
      <c r="CR601" s="113"/>
      <c r="CS601" s="113"/>
      <c r="CT601" s="113"/>
      <c r="CU601" s="113"/>
    </row>
    <row r="602">
      <c r="A602" s="221"/>
      <c r="B602" s="5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3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3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3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3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3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3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3"/>
      <c r="CQ602" s="113"/>
      <c r="CR602" s="113"/>
      <c r="CS602" s="113"/>
      <c r="CT602" s="113"/>
      <c r="CU602" s="113"/>
    </row>
    <row r="603">
      <c r="A603" s="221"/>
      <c r="B603" s="5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3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3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3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3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3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3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3"/>
      <c r="CQ603" s="113"/>
      <c r="CR603" s="113"/>
      <c r="CS603" s="113"/>
      <c r="CT603" s="113"/>
      <c r="CU603" s="113"/>
    </row>
    <row r="604">
      <c r="A604" s="221"/>
      <c r="B604" s="5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3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3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3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3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3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3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3"/>
      <c r="CQ604" s="113"/>
      <c r="CR604" s="113"/>
      <c r="CS604" s="113"/>
      <c r="CT604" s="113"/>
      <c r="CU604" s="113"/>
    </row>
    <row r="605">
      <c r="A605" s="221"/>
      <c r="B605" s="5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3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3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3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3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3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3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3"/>
      <c r="CQ605" s="113"/>
      <c r="CR605" s="113"/>
      <c r="CS605" s="113"/>
      <c r="CT605" s="113"/>
      <c r="CU605" s="113"/>
    </row>
    <row r="606">
      <c r="A606" s="221"/>
      <c r="B606" s="5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3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3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3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3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3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3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3"/>
      <c r="CQ606" s="113"/>
      <c r="CR606" s="113"/>
      <c r="CS606" s="113"/>
      <c r="CT606" s="113"/>
      <c r="CU606" s="113"/>
    </row>
    <row r="607">
      <c r="A607" s="221"/>
      <c r="B607" s="5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3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3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3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3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3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3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3"/>
      <c r="CQ607" s="113"/>
      <c r="CR607" s="113"/>
      <c r="CS607" s="113"/>
      <c r="CT607" s="113"/>
      <c r="CU607" s="113"/>
    </row>
    <row r="608">
      <c r="A608" s="221"/>
      <c r="B608" s="5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3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3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3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3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3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3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3"/>
      <c r="CQ608" s="113"/>
      <c r="CR608" s="113"/>
      <c r="CS608" s="113"/>
      <c r="CT608" s="113"/>
      <c r="CU608" s="113"/>
    </row>
    <row r="609">
      <c r="A609" s="221"/>
      <c r="B609" s="5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3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3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3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3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3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3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3"/>
      <c r="CQ609" s="113"/>
      <c r="CR609" s="113"/>
      <c r="CS609" s="113"/>
      <c r="CT609" s="113"/>
      <c r="CU609" s="113"/>
    </row>
    <row r="610">
      <c r="A610" s="221"/>
      <c r="B610" s="5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3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3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3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3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3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3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3"/>
      <c r="CQ610" s="113"/>
      <c r="CR610" s="113"/>
      <c r="CS610" s="113"/>
      <c r="CT610" s="113"/>
      <c r="CU610" s="113"/>
    </row>
    <row r="611">
      <c r="A611" s="221"/>
      <c r="B611" s="5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3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3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3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3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3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3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3"/>
      <c r="CQ611" s="113"/>
      <c r="CR611" s="113"/>
      <c r="CS611" s="113"/>
      <c r="CT611" s="113"/>
      <c r="CU611" s="113"/>
    </row>
    <row r="612">
      <c r="A612" s="221"/>
      <c r="B612" s="5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3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3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3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3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3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3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3"/>
      <c r="CQ612" s="113"/>
      <c r="CR612" s="113"/>
      <c r="CS612" s="113"/>
      <c r="CT612" s="113"/>
      <c r="CU612" s="113"/>
    </row>
    <row r="613">
      <c r="A613" s="221"/>
      <c r="B613" s="5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3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3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3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3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3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3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3"/>
      <c r="CQ613" s="113"/>
      <c r="CR613" s="113"/>
      <c r="CS613" s="113"/>
      <c r="CT613" s="113"/>
      <c r="CU613" s="113"/>
    </row>
    <row r="614">
      <c r="A614" s="221"/>
      <c r="B614" s="5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3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3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3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3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3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3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3"/>
      <c r="CQ614" s="113"/>
      <c r="CR614" s="113"/>
      <c r="CS614" s="113"/>
      <c r="CT614" s="113"/>
      <c r="CU614" s="113"/>
    </row>
    <row r="615">
      <c r="A615" s="221"/>
      <c r="B615" s="5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3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3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3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3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3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3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3"/>
      <c r="CQ615" s="113"/>
      <c r="CR615" s="113"/>
      <c r="CS615" s="113"/>
      <c r="CT615" s="113"/>
      <c r="CU615" s="113"/>
    </row>
    <row r="616">
      <c r="A616" s="221"/>
      <c r="B616" s="5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3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3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3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3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3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3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3"/>
      <c r="CQ616" s="113"/>
      <c r="CR616" s="113"/>
      <c r="CS616" s="113"/>
      <c r="CT616" s="113"/>
      <c r="CU616" s="113"/>
    </row>
    <row r="617">
      <c r="A617" s="221"/>
      <c r="B617" s="5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3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3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3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3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3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3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3"/>
      <c r="CQ617" s="113"/>
      <c r="CR617" s="113"/>
      <c r="CS617" s="113"/>
      <c r="CT617" s="113"/>
      <c r="CU617" s="113"/>
    </row>
    <row r="618">
      <c r="A618" s="221"/>
      <c r="B618" s="5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3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3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3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3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3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3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3"/>
      <c r="CQ618" s="113"/>
      <c r="CR618" s="113"/>
      <c r="CS618" s="113"/>
      <c r="CT618" s="113"/>
      <c r="CU618" s="113"/>
    </row>
    <row r="619">
      <c r="A619" s="221"/>
      <c r="B619" s="5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3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3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3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3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3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3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3"/>
      <c r="CQ619" s="113"/>
      <c r="CR619" s="113"/>
      <c r="CS619" s="113"/>
      <c r="CT619" s="113"/>
      <c r="CU619" s="113"/>
    </row>
    <row r="620">
      <c r="A620" s="221"/>
      <c r="B620" s="5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3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3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3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3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3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3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3"/>
      <c r="CQ620" s="113"/>
      <c r="CR620" s="113"/>
      <c r="CS620" s="113"/>
      <c r="CT620" s="113"/>
      <c r="CU620" s="113"/>
    </row>
    <row r="621">
      <c r="A621" s="221"/>
      <c r="B621" s="5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3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3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3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3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3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3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3"/>
      <c r="CQ621" s="113"/>
      <c r="CR621" s="113"/>
      <c r="CS621" s="113"/>
      <c r="CT621" s="113"/>
      <c r="CU621" s="113"/>
    </row>
    <row r="622">
      <c r="A622" s="221"/>
      <c r="B622" s="5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3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3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3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3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3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3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3"/>
      <c r="CQ622" s="113"/>
      <c r="CR622" s="113"/>
      <c r="CS622" s="113"/>
      <c r="CT622" s="113"/>
      <c r="CU622" s="113"/>
    </row>
    <row r="623">
      <c r="A623" s="221"/>
      <c r="B623" s="5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3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3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3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3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3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3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3"/>
      <c r="CQ623" s="113"/>
      <c r="CR623" s="113"/>
      <c r="CS623" s="113"/>
      <c r="CT623" s="113"/>
      <c r="CU623" s="113"/>
    </row>
    <row r="624">
      <c r="A624" s="221"/>
      <c r="B624" s="5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3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3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3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3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3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3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3"/>
      <c r="CQ624" s="113"/>
      <c r="CR624" s="113"/>
      <c r="CS624" s="113"/>
      <c r="CT624" s="113"/>
      <c r="CU624" s="113"/>
    </row>
    <row r="625">
      <c r="A625" s="221"/>
      <c r="B625" s="5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3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3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3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3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3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3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3"/>
      <c r="CQ625" s="113"/>
      <c r="CR625" s="113"/>
      <c r="CS625" s="113"/>
      <c r="CT625" s="113"/>
      <c r="CU625" s="113"/>
    </row>
    <row r="626">
      <c r="A626" s="221"/>
      <c r="B626" s="5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3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3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3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3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3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3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3"/>
      <c r="CQ626" s="113"/>
      <c r="CR626" s="113"/>
      <c r="CS626" s="113"/>
      <c r="CT626" s="113"/>
      <c r="CU626" s="113"/>
    </row>
    <row r="627">
      <c r="A627" s="221"/>
      <c r="B627" s="5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3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3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3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3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3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3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3"/>
      <c r="CQ627" s="113"/>
      <c r="CR627" s="113"/>
      <c r="CS627" s="113"/>
      <c r="CT627" s="113"/>
      <c r="CU627" s="113"/>
    </row>
    <row r="628">
      <c r="A628" s="221"/>
      <c r="B628" s="5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3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3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3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3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3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3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3"/>
      <c r="CQ628" s="113"/>
      <c r="CR628" s="113"/>
      <c r="CS628" s="113"/>
      <c r="CT628" s="113"/>
      <c r="CU628" s="113"/>
    </row>
    <row r="629">
      <c r="A629" s="221"/>
      <c r="B629" s="5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3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3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3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3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3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3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3"/>
      <c r="CQ629" s="113"/>
      <c r="CR629" s="113"/>
      <c r="CS629" s="113"/>
      <c r="CT629" s="113"/>
      <c r="CU629" s="113"/>
    </row>
    <row r="630">
      <c r="A630" s="221"/>
      <c r="B630" s="5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3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3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3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3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3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3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3"/>
      <c r="CQ630" s="113"/>
      <c r="CR630" s="113"/>
      <c r="CS630" s="113"/>
      <c r="CT630" s="113"/>
      <c r="CU630" s="113"/>
    </row>
    <row r="631">
      <c r="A631" s="221"/>
      <c r="B631" s="5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3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3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3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3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3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3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3"/>
      <c r="CQ631" s="113"/>
      <c r="CR631" s="113"/>
      <c r="CS631" s="113"/>
      <c r="CT631" s="113"/>
      <c r="CU631" s="113"/>
    </row>
    <row r="632">
      <c r="A632" s="221"/>
      <c r="B632" s="5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3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3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3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3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3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3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3"/>
      <c r="CQ632" s="113"/>
      <c r="CR632" s="113"/>
      <c r="CS632" s="113"/>
      <c r="CT632" s="113"/>
      <c r="CU632" s="113"/>
    </row>
    <row r="633">
      <c r="A633" s="221"/>
      <c r="B633" s="5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3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3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3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3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3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3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3"/>
      <c r="CQ633" s="113"/>
      <c r="CR633" s="113"/>
      <c r="CS633" s="113"/>
      <c r="CT633" s="113"/>
      <c r="CU633" s="113"/>
    </row>
    <row r="634">
      <c r="A634" s="221"/>
      <c r="B634" s="5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3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3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3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3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3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3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3"/>
      <c r="CQ634" s="113"/>
      <c r="CR634" s="113"/>
      <c r="CS634" s="113"/>
      <c r="CT634" s="113"/>
      <c r="CU634" s="113"/>
    </row>
    <row r="635">
      <c r="A635" s="221"/>
      <c r="B635" s="5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3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3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3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3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3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3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3"/>
      <c r="CQ635" s="113"/>
      <c r="CR635" s="113"/>
      <c r="CS635" s="113"/>
      <c r="CT635" s="113"/>
      <c r="CU635" s="113"/>
    </row>
    <row r="636">
      <c r="A636" s="221"/>
      <c r="B636" s="5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3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3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3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3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3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3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3"/>
      <c r="CQ636" s="113"/>
      <c r="CR636" s="113"/>
      <c r="CS636" s="113"/>
      <c r="CT636" s="113"/>
      <c r="CU636" s="113"/>
    </row>
    <row r="637">
      <c r="A637" s="221"/>
      <c r="B637" s="5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3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3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3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3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3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3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3"/>
      <c r="CQ637" s="113"/>
      <c r="CR637" s="113"/>
      <c r="CS637" s="113"/>
      <c r="CT637" s="113"/>
      <c r="CU637" s="113"/>
    </row>
    <row r="638">
      <c r="A638" s="221"/>
      <c r="B638" s="5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3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3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3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3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3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3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3"/>
      <c r="CQ638" s="113"/>
      <c r="CR638" s="113"/>
      <c r="CS638" s="113"/>
      <c r="CT638" s="113"/>
      <c r="CU638" s="113"/>
    </row>
    <row r="639">
      <c r="A639" s="221"/>
      <c r="B639" s="5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3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3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3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3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3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3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3"/>
      <c r="CQ639" s="113"/>
      <c r="CR639" s="113"/>
      <c r="CS639" s="113"/>
      <c r="CT639" s="113"/>
      <c r="CU639" s="113"/>
    </row>
    <row r="640">
      <c r="A640" s="221"/>
      <c r="B640" s="5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3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3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3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3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3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3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3"/>
      <c r="CQ640" s="113"/>
      <c r="CR640" s="113"/>
      <c r="CS640" s="113"/>
      <c r="CT640" s="113"/>
      <c r="CU640" s="113"/>
    </row>
    <row r="641">
      <c r="A641" s="221"/>
      <c r="B641" s="5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3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3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3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3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3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3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3"/>
      <c r="CQ641" s="113"/>
      <c r="CR641" s="113"/>
      <c r="CS641" s="113"/>
      <c r="CT641" s="113"/>
      <c r="CU641" s="113"/>
    </row>
    <row r="642">
      <c r="A642" s="221"/>
      <c r="B642" s="5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3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3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3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3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3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3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3"/>
      <c r="CQ642" s="113"/>
      <c r="CR642" s="113"/>
      <c r="CS642" s="113"/>
      <c r="CT642" s="113"/>
      <c r="CU642" s="113"/>
    </row>
    <row r="643">
      <c r="A643" s="221"/>
      <c r="B643" s="5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3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3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3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3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3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3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3"/>
      <c r="CQ643" s="113"/>
      <c r="CR643" s="113"/>
      <c r="CS643" s="113"/>
      <c r="CT643" s="113"/>
      <c r="CU643" s="113"/>
    </row>
    <row r="644">
      <c r="A644" s="221"/>
      <c r="B644" s="5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3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3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3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3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3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3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3"/>
      <c r="CQ644" s="113"/>
      <c r="CR644" s="113"/>
      <c r="CS644" s="113"/>
      <c r="CT644" s="113"/>
      <c r="CU644" s="113"/>
    </row>
    <row r="645">
      <c r="A645" s="221"/>
      <c r="B645" s="5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3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3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3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3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3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3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3"/>
      <c r="CQ645" s="113"/>
      <c r="CR645" s="113"/>
      <c r="CS645" s="113"/>
      <c r="CT645" s="113"/>
      <c r="CU645" s="113"/>
    </row>
    <row r="646">
      <c r="A646" s="221"/>
      <c r="B646" s="5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3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3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3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3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3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3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3"/>
      <c r="CQ646" s="113"/>
      <c r="CR646" s="113"/>
      <c r="CS646" s="113"/>
      <c r="CT646" s="113"/>
      <c r="CU646" s="113"/>
    </row>
    <row r="647">
      <c r="A647" s="221"/>
      <c r="B647" s="5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3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3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3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3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3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3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3"/>
      <c r="CQ647" s="113"/>
      <c r="CR647" s="113"/>
      <c r="CS647" s="113"/>
      <c r="CT647" s="113"/>
      <c r="CU647" s="113"/>
    </row>
    <row r="648">
      <c r="A648" s="221"/>
      <c r="B648" s="5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3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3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3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3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3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3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3"/>
      <c r="CQ648" s="113"/>
      <c r="CR648" s="113"/>
      <c r="CS648" s="113"/>
      <c r="CT648" s="113"/>
      <c r="CU648" s="113"/>
    </row>
    <row r="649">
      <c r="A649" s="221"/>
      <c r="B649" s="5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3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3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3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3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3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3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3"/>
      <c r="CQ649" s="113"/>
      <c r="CR649" s="113"/>
      <c r="CS649" s="113"/>
      <c r="CT649" s="113"/>
      <c r="CU649" s="113"/>
    </row>
    <row r="650">
      <c r="A650" s="221"/>
      <c r="B650" s="5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3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3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3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3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3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3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3"/>
      <c r="CQ650" s="113"/>
      <c r="CR650" s="113"/>
      <c r="CS650" s="113"/>
      <c r="CT650" s="113"/>
      <c r="CU650" s="113"/>
    </row>
    <row r="651">
      <c r="A651" s="221"/>
      <c r="B651" s="5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3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3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3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3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3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3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3"/>
      <c r="CQ651" s="113"/>
      <c r="CR651" s="113"/>
      <c r="CS651" s="113"/>
      <c r="CT651" s="113"/>
      <c r="CU651" s="113"/>
    </row>
    <row r="652">
      <c r="A652" s="221"/>
      <c r="B652" s="5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3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3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3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3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3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3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3"/>
      <c r="CQ652" s="113"/>
      <c r="CR652" s="113"/>
      <c r="CS652" s="113"/>
      <c r="CT652" s="113"/>
      <c r="CU652" s="113"/>
    </row>
    <row r="653">
      <c r="A653" s="221"/>
      <c r="B653" s="5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3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3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3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3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3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3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3"/>
      <c r="CQ653" s="113"/>
      <c r="CR653" s="113"/>
      <c r="CS653" s="113"/>
      <c r="CT653" s="113"/>
      <c r="CU653" s="113"/>
    </row>
    <row r="654">
      <c r="A654" s="221"/>
      <c r="B654" s="5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3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3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3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3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3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3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3"/>
      <c r="CQ654" s="113"/>
      <c r="CR654" s="113"/>
      <c r="CS654" s="113"/>
      <c r="CT654" s="113"/>
      <c r="CU654" s="113"/>
    </row>
    <row r="655">
      <c r="A655" s="221"/>
      <c r="B655" s="5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3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3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3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3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3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3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3"/>
      <c r="CQ655" s="113"/>
      <c r="CR655" s="113"/>
      <c r="CS655" s="113"/>
      <c r="CT655" s="113"/>
      <c r="CU655" s="113"/>
    </row>
    <row r="656">
      <c r="A656" s="221"/>
      <c r="B656" s="5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3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3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3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3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3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3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3"/>
      <c r="CQ656" s="113"/>
      <c r="CR656" s="113"/>
      <c r="CS656" s="113"/>
      <c r="CT656" s="113"/>
      <c r="CU656" s="113"/>
    </row>
    <row r="657">
      <c r="A657" s="221"/>
      <c r="B657" s="5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3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3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3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3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3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3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3"/>
      <c r="CQ657" s="113"/>
      <c r="CR657" s="113"/>
      <c r="CS657" s="113"/>
      <c r="CT657" s="113"/>
      <c r="CU657" s="113"/>
    </row>
    <row r="658">
      <c r="A658" s="221"/>
      <c r="B658" s="5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3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3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3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3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3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3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3"/>
      <c r="CQ658" s="113"/>
      <c r="CR658" s="113"/>
      <c r="CS658" s="113"/>
      <c r="CT658" s="113"/>
      <c r="CU658" s="113"/>
    </row>
    <row r="659">
      <c r="A659" s="221"/>
      <c r="B659" s="5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3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3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3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3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3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3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3"/>
      <c r="CQ659" s="113"/>
      <c r="CR659" s="113"/>
      <c r="CS659" s="113"/>
      <c r="CT659" s="113"/>
      <c r="CU659" s="113"/>
    </row>
    <row r="660">
      <c r="A660" s="221"/>
      <c r="B660" s="5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3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3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3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3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3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3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3"/>
      <c r="CQ660" s="113"/>
      <c r="CR660" s="113"/>
      <c r="CS660" s="113"/>
      <c r="CT660" s="113"/>
      <c r="CU660" s="113"/>
    </row>
    <row r="661">
      <c r="A661" s="221"/>
      <c r="B661" s="5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3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3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3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3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3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3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3"/>
      <c r="CQ661" s="113"/>
      <c r="CR661" s="113"/>
      <c r="CS661" s="113"/>
      <c r="CT661" s="113"/>
      <c r="CU661" s="113"/>
    </row>
    <row r="662">
      <c r="A662" s="221"/>
      <c r="B662" s="5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3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3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3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3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3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3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3"/>
      <c r="CQ662" s="113"/>
      <c r="CR662" s="113"/>
      <c r="CS662" s="113"/>
      <c r="CT662" s="113"/>
      <c r="CU662" s="113"/>
    </row>
    <row r="663">
      <c r="A663" s="221"/>
      <c r="B663" s="5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3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3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3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3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3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3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3"/>
      <c r="CQ663" s="113"/>
      <c r="CR663" s="113"/>
      <c r="CS663" s="113"/>
      <c r="CT663" s="113"/>
      <c r="CU663" s="113"/>
    </row>
    <row r="664">
      <c r="A664" s="221"/>
      <c r="B664" s="5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3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3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3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3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3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3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3"/>
      <c r="CQ664" s="113"/>
      <c r="CR664" s="113"/>
      <c r="CS664" s="113"/>
      <c r="CT664" s="113"/>
      <c r="CU664" s="113"/>
    </row>
    <row r="665">
      <c r="A665" s="221"/>
      <c r="B665" s="5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3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3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3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3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3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3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3"/>
      <c r="CQ665" s="113"/>
      <c r="CR665" s="113"/>
      <c r="CS665" s="113"/>
      <c r="CT665" s="113"/>
      <c r="CU665" s="113"/>
    </row>
    <row r="666">
      <c r="A666" s="221"/>
      <c r="B666" s="5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3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3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3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3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3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3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3"/>
      <c r="CQ666" s="113"/>
      <c r="CR666" s="113"/>
      <c r="CS666" s="113"/>
      <c r="CT666" s="113"/>
      <c r="CU666" s="113"/>
    </row>
    <row r="667">
      <c r="A667" s="221"/>
      <c r="B667" s="5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3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3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3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3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3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3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3"/>
      <c r="CQ667" s="113"/>
      <c r="CR667" s="113"/>
      <c r="CS667" s="113"/>
      <c r="CT667" s="113"/>
      <c r="CU667" s="113"/>
    </row>
    <row r="668">
      <c r="A668" s="221"/>
      <c r="B668" s="5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3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3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3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3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3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3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3"/>
      <c r="CQ668" s="113"/>
      <c r="CR668" s="113"/>
      <c r="CS668" s="113"/>
      <c r="CT668" s="113"/>
      <c r="CU668" s="113"/>
    </row>
    <row r="669">
      <c r="A669" s="221"/>
      <c r="B669" s="5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3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3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3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3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3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3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3"/>
      <c r="CQ669" s="113"/>
      <c r="CR669" s="113"/>
      <c r="CS669" s="113"/>
      <c r="CT669" s="113"/>
      <c r="CU669" s="113"/>
    </row>
    <row r="670">
      <c r="A670" s="221"/>
      <c r="B670" s="5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3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3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3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3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3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3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3"/>
      <c r="CQ670" s="113"/>
      <c r="CR670" s="113"/>
      <c r="CS670" s="113"/>
      <c r="CT670" s="113"/>
      <c r="CU670" s="113"/>
    </row>
    <row r="671">
      <c r="A671" s="221"/>
      <c r="B671" s="5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3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3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3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3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3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3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3"/>
      <c r="CQ671" s="113"/>
      <c r="CR671" s="113"/>
      <c r="CS671" s="113"/>
      <c r="CT671" s="113"/>
      <c r="CU671" s="113"/>
    </row>
    <row r="672">
      <c r="A672" s="221"/>
      <c r="B672" s="5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3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3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3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3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3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3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3"/>
      <c r="CQ672" s="113"/>
      <c r="CR672" s="113"/>
      <c r="CS672" s="113"/>
      <c r="CT672" s="113"/>
      <c r="CU672" s="113"/>
    </row>
    <row r="673">
      <c r="A673" s="221"/>
      <c r="B673" s="5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3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3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3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3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3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3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3"/>
      <c r="CQ673" s="113"/>
      <c r="CR673" s="113"/>
      <c r="CS673" s="113"/>
      <c r="CT673" s="113"/>
      <c r="CU673" s="113"/>
    </row>
    <row r="674">
      <c r="A674" s="221"/>
      <c r="B674" s="5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3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3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3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3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3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3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3"/>
      <c r="CQ674" s="113"/>
      <c r="CR674" s="113"/>
      <c r="CS674" s="113"/>
      <c r="CT674" s="113"/>
      <c r="CU674" s="113"/>
    </row>
    <row r="675">
      <c r="A675" s="221"/>
      <c r="B675" s="5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3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3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3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3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3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3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3"/>
      <c r="CQ675" s="113"/>
      <c r="CR675" s="113"/>
      <c r="CS675" s="113"/>
      <c r="CT675" s="113"/>
      <c r="CU675" s="113"/>
    </row>
    <row r="676">
      <c r="A676" s="221"/>
      <c r="B676" s="5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3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3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3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3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3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3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3"/>
      <c r="CQ676" s="113"/>
      <c r="CR676" s="113"/>
      <c r="CS676" s="113"/>
      <c r="CT676" s="113"/>
      <c r="CU676" s="113"/>
    </row>
    <row r="677">
      <c r="A677" s="221"/>
      <c r="B677" s="5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3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3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3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3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3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3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3"/>
      <c r="CQ677" s="113"/>
      <c r="CR677" s="113"/>
      <c r="CS677" s="113"/>
      <c r="CT677" s="113"/>
      <c r="CU677" s="113"/>
    </row>
    <row r="678">
      <c r="A678" s="221"/>
      <c r="B678" s="5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3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3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3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3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3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3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3"/>
      <c r="CQ678" s="113"/>
      <c r="CR678" s="113"/>
      <c r="CS678" s="113"/>
      <c r="CT678" s="113"/>
      <c r="CU678" s="113"/>
    </row>
    <row r="679">
      <c r="A679" s="221"/>
      <c r="B679" s="5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3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3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3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3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3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3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3"/>
      <c r="CQ679" s="113"/>
      <c r="CR679" s="113"/>
      <c r="CS679" s="113"/>
      <c r="CT679" s="113"/>
      <c r="CU679" s="113"/>
    </row>
    <row r="680">
      <c r="A680" s="221"/>
      <c r="B680" s="5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3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3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3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3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3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3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3"/>
      <c r="CQ680" s="113"/>
      <c r="CR680" s="113"/>
      <c r="CS680" s="113"/>
      <c r="CT680" s="113"/>
      <c r="CU680" s="113"/>
    </row>
    <row r="681">
      <c r="A681" s="221"/>
      <c r="B681" s="5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3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3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3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3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3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3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3"/>
      <c r="CQ681" s="113"/>
      <c r="CR681" s="113"/>
      <c r="CS681" s="113"/>
      <c r="CT681" s="113"/>
      <c r="CU681" s="113"/>
    </row>
    <row r="682">
      <c r="A682" s="221"/>
      <c r="B682" s="5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3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3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3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3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3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3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3"/>
      <c r="CQ682" s="113"/>
      <c r="CR682" s="113"/>
      <c r="CS682" s="113"/>
      <c r="CT682" s="113"/>
      <c r="CU682" s="113"/>
    </row>
    <row r="683">
      <c r="A683" s="221"/>
      <c r="B683" s="5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3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3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3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3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3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3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3"/>
      <c r="CQ683" s="113"/>
      <c r="CR683" s="113"/>
      <c r="CS683" s="113"/>
      <c r="CT683" s="113"/>
      <c r="CU683" s="113"/>
    </row>
    <row r="684">
      <c r="A684" s="221"/>
      <c r="B684" s="5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3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3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3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3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3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3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3"/>
      <c r="CQ684" s="113"/>
      <c r="CR684" s="113"/>
      <c r="CS684" s="113"/>
      <c r="CT684" s="113"/>
      <c r="CU684" s="113"/>
    </row>
    <row r="685">
      <c r="A685" s="221"/>
      <c r="B685" s="5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3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3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3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3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3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3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3"/>
      <c r="CQ685" s="113"/>
      <c r="CR685" s="113"/>
      <c r="CS685" s="113"/>
      <c r="CT685" s="113"/>
      <c r="CU685" s="113"/>
    </row>
    <row r="686">
      <c r="A686" s="221"/>
      <c r="B686" s="5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3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3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3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3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3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3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3"/>
      <c r="CQ686" s="113"/>
      <c r="CR686" s="113"/>
      <c r="CS686" s="113"/>
      <c r="CT686" s="113"/>
      <c r="CU686" s="113"/>
    </row>
    <row r="687">
      <c r="A687" s="221"/>
      <c r="B687" s="5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3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3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3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3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3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3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3"/>
      <c r="CQ687" s="113"/>
      <c r="CR687" s="113"/>
      <c r="CS687" s="113"/>
      <c r="CT687" s="113"/>
      <c r="CU687" s="113"/>
    </row>
    <row r="688">
      <c r="A688" s="221"/>
      <c r="B688" s="5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3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3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3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3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3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3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3"/>
      <c r="CQ688" s="113"/>
      <c r="CR688" s="113"/>
      <c r="CS688" s="113"/>
      <c r="CT688" s="113"/>
      <c r="CU688" s="113"/>
    </row>
    <row r="689">
      <c r="A689" s="221"/>
      <c r="B689" s="5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3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3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3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3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3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3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3"/>
      <c r="CQ689" s="113"/>
      <c r="CR689" s="113"/>
      <c r="CS689" s="113"/>
      <c r="CT689" s="113"/>
      <c r="CU689" s="113"/>
    </row>
    <row r="690">
      <c r="A690" s="221"/>
      <c r="B690" s="5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3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3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3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3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3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3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3"/>
      <c r="CQ690" s="113"/>
      <c r="CR690" s="113"/>
      <c r="CS690" s="113"/>
      <c r="CT690" s="113"/>
      <c r="CU690" s="113"/>
    </row>
    <row r="691">
      <c r="A691" s="221"/>
      <c r="B691" s="5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3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3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3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3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3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3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3"/>
      <c r="CQ691" s="113"/>
      <c r="CR691" s="113"/>
      <c r="CS691" s="113"/>
      <c r="CT691" s="113"/>
      <c r="CU691" s="113"/>
    </row>
    <row r="692">
      <c r="A692" s="221"/>
      <c r="B692" s="5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3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3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3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3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3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3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3"/>
      <c r="CQ692" s="113"/>
      <c r="CR692" s="113"/>
      <c r="CS692" s="113"/>
      <c r="CT692" s="113"/>
      <c r="CU692" s="113"/>
    </row>
    <row r="693">
      <c r="A693" s="221"/>
      <c r="B693" s="5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3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3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3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3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3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3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3"/>
      <c r="CQ693" s="113"/>
      <c r="CR693" s="113"/>
      <c r="CS693" s="113"/>
      <c r="CT693" s="113"/>
      <c r="CU693" s="113"/>
    </row>
    <row r="694">
      <c r="A694" s="221"/>
      <c r="B694" s="5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3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3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3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3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3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3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3"/>
      <c r="CQ694" s="113"/>
      <c r="CR694" s="113"/>
      <c r="CS694" s="113"/>
      <c r="CT694" s="113"/>
      <c r="CU694" s="113"/>
    </row>
    <row r="695">
      <c r="A695" s="221"/>
      <c r="B695" s="5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3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3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3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3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3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3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3"/>
      <c r="CQ695" s="113"/>
      <c r="CR695" s="113"/>
      <c r="CS695" s="113"/>
      <c r="CT695" s="113"/>
      <c r="CU695" s="113"/>
    </row>
    <row r="696">
      <c r="A696" s="221"/>
      <c r="B696" s="5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3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3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3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3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3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3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3"/>
      <c r="CQ696" s="113"/>
      <c r="CR696" s="113"/>
      <c r="CS696" s="113"/>
      <c r="CT696" s="113"/>
      <c r="CU696" s="113"/>
    </row>
    <row r="697">
      <c r="A697" s="221"/>
      <c r="B697" s="5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3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3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3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3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3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3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3"/>
      <c r="CQ697" s="113"/>
      <c r="CR697" s="113"/>
      <c r="CS697" s="113"/>
      <c r="CT697" s="113"/>
      <c r="CU697" s="113"/>
    </row>
    <row r="698">
      <c r="A698" s="221"/>
      <c r="B698" s="5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3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3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3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3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3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3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3"/>
      <c r="CQ698" s="113"/>
      <c r="CR698" s="113"/>
      <c r="CS698" s="113"/>
      <c r="CT698" s="113"/>
      <c r="CU698" s="113"/>
    </row>
    <row r="699">
      <c r="A699" s="221"/>
      <c r="B699" s="5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3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3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3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3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3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3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3"/>
      <c r="CQ699" s="113"/>
      <c r="CR699" s="113"/>
      <c r="CS699" s="113"/>
      <c r="CT699" s="113"/>
      <c r="CU699" s="113"/>
    </row>
    <row r="700">
      <c r="A700" s="221"/>
      <c r="B700" s="5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3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3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3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3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3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3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3"/>
      <c r="CQ700" s="113"/>
      <c r="CR700" s="113"/>
      <c r="CS700" s="113"/>
      <c r="CT700" s="113"/>
      <c r="CU700" s="113"/>
    </row>
    <row r="701">
      <c r="A701" s="221"/>
      <c r="B701" s="5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3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3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3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3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3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3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3"/>
      <c r="CQ701" s="113"/>
      <c r="CR701" s="113"/>
      <c r="CS701" s="113"/>
      <c r="CT701" s="113"/>
      <c r="CU701" s="113"/>
    </row>
    <row r="702">
      <c r="A702" s="221"/>
      <c r="B702" s="5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3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3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3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3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3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3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3"/>
      <c r="CQ702" s="113"/>
      <c r="CR702" s="113"/>
      <c r="CS702" s="113"/>
      <c r="CT702" s="113"/>
      <c r="CU702" s="113"/>
    </row>
    <row r="703">
      <c r="A703" s="221"/>
      <c r="B703" s="5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3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3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3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3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3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3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3"/>
      <c r="CQ703" s="113"/>
      <c r="CR703" s="113"/>
      <c r="CS703" s="113"/>
      <c r="CT703" s="113"/>
      <c r="CU703" s="113"/>
    </row>
    <row r="704">
      <c r="A704" s="221"/>
      <c r="B704" s="5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3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3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3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3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3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3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3"/>
      <c r="CQ704" s="113"/>
      <c r="CR704" s="113"/>
      <c r="CS704" s="113"/>
      <c r="CT704" s="113"/>
      <c r="CU704" s="113"/>
    </row>
    <row r="705">
      <c r="A705" s="221"/>
      <c r="B705" s="5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3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3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3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3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3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3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3"/>
      <c r="CQ705" s="113"/>
      <c r="CR705" s="113"/>
      <c r="CS705" s="113"/>
      <c r="CT705" s="113"/>
      <c r="CU705" s="113"/>
    </row>
    <row r="706">
      <c r="A706" s="221"/>
      <c r="B706" s="5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3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3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3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3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3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3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3"/>
      <c r="CQ706" s="113"/>
      <c r="CR706" s="113"/>
      <c r="CS706" s="113"/>
      <c r="CT706" s="113"/>
      <c r="CU706" s="113"/>
    </row>
    <row r="707">
      <c r="A707" s="221"/>
      <c r="B707" s="5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3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3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3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3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3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3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3"/>
      <c r="CQ707" s="113"/>
      <c r="CR707" s="113"/>
      <c r="CS707" s="113"/>
      <c r="CT707" s="113"/>
      <c r="CU707" s="113"/>
    </row>
    <row r="708">
      <c r="A708" s="221"/>
      <c r="B708" s="5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3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3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3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3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3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3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3"/>
      <c r="CQ708" s="113"/>
      <c r="CR708" s="113"/>
      <c r="CS708" s="113"/>
      <c r="CT708" s="113"/>
      <c r="CU708" s="113"/>
    </row>
    <row r="709">
      <c r="A709" s="221"/>
      <c r="B709" s="5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3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3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3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3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3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3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3"/>
      <c r="CQ709" s="113"/>
      <c r="CR709" s="113"/>
      <c r="CS709" s="113"/>
      <c r="CT709" s="113"/>
      <c r="CU709" s="113"/>
    </row>
    <row r="710">
      <c r="A710" s="221"/>
      <c r="B710" s="5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3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3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3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3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3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3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3"/>
      <c r="CQ710" s="113"/>
      <c r="CR710" s="113"/>
      <c r="CS710" s="113"/>
      <c r="CT710" s="113"/>
      <c r="CU710" s="113"/>
    </row>
    <row r="711">
      <c r="A711" s="221"/>
      <c r="B711" s="5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3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3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3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3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3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3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3"/>
      <c r="CQ711" s="113"/>
      <c r="CR711" s="113"/>
      <c r="CS711" s="113"/>
      <c r="CT711" s="113"/>
      <c r="CU711" s="113"/>
    </row>
    <row r="712">
      <c r="A712" s="221"/>
      <c r="B712" s="5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3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3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3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3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3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3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3"/>
      <c r="CQ712" s="113"/>
      <c r="CR712" s="113"/>
      <c r="CS712" s="113"/>
      <c r="CT712" s="113"/>
      <c r="CU712" s="113"/>
    </row>
    <row r="713">
      <c r="A713" s="221"/>
      <c r="B713" s="5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3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3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3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3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3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3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3"/>
      <c r="CQ713" s="113"/>
      <c r="CR713" s="113"/>
      <c r="CS713" s="113"/>
      <c r="CT713" s="113"/>
      <c r="CU713" s="113"/>
    </row>
    <row r="714">
      <c r="A714" s="221"/>
      <c r="B714" s="5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3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3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3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3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3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3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3"/>
      <c r="CQ714" s="113"/>
      <c r="CR714" s="113"/>
      <c r="CS714" s="113"/>
      <c r="CT714" s="113"/>
      <c r="CU714" s="113"/>
    </row>
    <row r="715">
      <c r="A715" s="221"/>
      <c r="B715" s="5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3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3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3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3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3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3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3"/>
      <c r="CQ715" s="113"/>
      <c r="CR715" s="113"/>
      <c r="CS715" s="113"/>
      <c r="CT715" s="113"/>
      <c r="CU715" s="113"/>
    </row>
    <row r="716">
      <c r="A716" s="221"/>
      <c r="B716" s="5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3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3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3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3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3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3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3"/>
      <c r="CQ716" s="113"/>
      <c r="CR716" s="113"/>
      <c r="CS716" s="113"/>
      <c r="CT716" s="113"/>
      <c r="CU716" s="113"/>
    </row>
    <row r="717">
      <c r="A717" s="221"/>
      <c r="B717" s="5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3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3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3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3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3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3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3"/>
      <c r="CQ717" s="113"/>
      <c r="CR717" s="113"/>
      <c r="CS717" s="113"/>
      <c r="CT717" s="113"/>
      <c r="CU717" s="113"/>
    </row>
    <row r="718">
      <c r="A718" s="221"/>
      <c r="B718" s="5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3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3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3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3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3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3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3"/>
      <c r="CQ718" s="113"/>
      <c r="CR718" s="113"/>
      <c r="CS718" s="113"/>
      <c r="CT718" s="113"/>
      <c r="CU718" s="113"/>
    </row>
    <row r="719">
      <c r="A719" s="221"/>
      <c r="B719" s="5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3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3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3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3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3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3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3"/>
      <c r="CQ719" s="113"/>
      <c r="CR719" s="113"/>
      <c r="CS719" s="113"/>
      <c r="CT719" s="113"/>
      <c r="CU719" s="113"/>
    </row>
    <row r="720">
      <c r="A720" s="221"/>
      <c r="B720" s="5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3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3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3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3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3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3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3"/>
      <c r="CQ720" s="113"/>
      <c r="CR720" s="113"/>
      <c r="CS720" s="113"/>
      <c r="CT720" s="113"/>
      <c r="CU720" s="113"/>
    </row>
    <row r="721">
      <c r="A721" s="221"/>
      <c r="B721" s="5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3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3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3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3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3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3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3"/>
      <c r="CQ721" s="113"/>
      <c r="CR721" s="113"/>
      <c r="CS721" s="113"/>
      <c r="CT721" s="113"/>
      <c r="CU721" s="113"/>
    </row>
    <row r="722">
      <c r="A722" s="221"/>
      <c r="B722" s="5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3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3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3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3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3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3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3"/>
      <c r="CQ722" s="113"/>
      <c r="CR722" s="113"/>
      <c r="CS722" s="113"/>
      <c r="CT722" s="113"/>
      <c r="CU722" s="113"/>
    </row>
    <row r="723">
      <c r="A723" s="221"/>
      <c r="B723" s="5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3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3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3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3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3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3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3"/>
      <c r="CQ723" s="113"/>
      <c r="CR723" s="113"/>
      <c r="CS723" s="113"/>
      <c r="CT723" s="113"/>
      <c r="CU723" s="113"/>
    </row>
    <row r="724">
      <c r="A724" s="221"/>
      <c r="B724" s="5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3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3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3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3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3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3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3"/>
      <c r="CQ724" s="113"/>
      <c r="CR724" s="113"/>
      <c r="CS724" s="113"/>
      <c r="CT724" s="113"/>
      <c r="CU724" s="113"/>
    </row>
    <row r="725">
      <c r="A725" s="221"/>
      <c r="B725" s="5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3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3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3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3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3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3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3"/>
      <c r="CQ725" s="113"/>
      <c r="CR725" s="113"/>
      <c r="CS725" s="113"/>
      <c r="CT725" s="113"/>
      <c r="CU725" s="113"/>
    </row>
    <row r="726">
      <c r="A726" s="221"/>
      <c r="B726" s="5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3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3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3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3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3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3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3"/>
      <c r="CQ726" s="113"/>
      <c r="CR726" s="113"/>
      <c r="CS726" s="113"/>
      <c r="CT726" s="113"/>
      <c r="CU726" s="113"/>
    </row>
    <row r="727">
      <c r="A727" s="221"/>
      <c r="B727" s="5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3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3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3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3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3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3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3"/>
      <c r="CQ727" s="113"/>
      <c r="CR727" s="113"/>
      <c r="CS727" s="113"/>
      <c r="CT727" s="113"/>
      <c r="CU727" s="113"/>
    </row>
    <row r="728">
      <c r="A728" s="221"/>
      <c r="B728" s="5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3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3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3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3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3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3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3"/>
      <c r="CQ728" s="113"/>
      <c r="CR728" s="113"/>
      <c r="CS728" s="113"/>
      <c r="CT728" s="113"/>
      <c r="CU728" s="113"/>
    </row>
    <row r="729">
      <c r="A729" s="221"/>
      <c r="B729" s="5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3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3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3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3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3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3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3"/>
      <c r="CQ729" s="113"/>
      <c r="CR729" s="113"/>
      <c r="CS729" s="113"/>
      <c r="CT729" s="113"/>
      <c r="CU729" s="113"/>
    </row>
    <row r="730">
      <c r="A730" s="221"/>
      <c r="B730" s="5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3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3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3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3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3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3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3"/>
      <c r="CQ730" s="113"/>
      <c r="CR730" s="113"/>
      <c r="CS730" s="113"/>
      <c r="CT730" s="113"/>
      <c r="CU730" s="113"/>
    </row>
    <row r="731">
      <c r="A731" s="221"/>
      <c r="B731" s="5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3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3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3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3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3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3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3"/>
      <c r="CQ731" s="113"/>
      <c r="CR731" s="113"/>
      <c r="CS731" s="113"/>
      <c r="CT731" s="113"/>
      <c r="CU731" s="113"/>
    </row>
    <row r="732">
      <c r="A732" s="221"/>
      <c r="B732" s="5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3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3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3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3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3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3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3"/>
      <c r="CQ732" s="113"/>
      <c r="CR732" s="113"/>
      <c r="CS732" s="113"/>
      <c r="CT732" s="113"/>
      <c r="CU732" s="113"/>
    </row>
    <row r="733">
      <c r="A733" s="221"/>
      <c r="B733" s="5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3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3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3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3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3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3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3"/>
      <c r="CQ733" s="113"/>
      <c r="CR733" s="113"/>
      <c r="CS733" s="113"/>
      <c r="CT733" s="113"/>
      <c r="CU733" s="113"/>
    </row>
    <row r="734">
      <c r="A734" s="221"/>
      <c r="B734" s="5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3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3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3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3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3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3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3"/>
      <c r="CQ734" s="113"/>
      <c r="CR734" s="113"/>
      <c r="CS734" s="113"/>
      <c r="CT734" s="113"/>
      <c r="CU734" s="113"/>
    </row>
    <row r="735">
      <c r="A735" s="221"/>
      <c r="B735" s="5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3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3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3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3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3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3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3"/>
      <c r="CQ735" s="113"/>
      <c r="CR735" s="113"/>
      <c r="CS735" s="113"/>
      <c r="CT735" s="113"/>
      <c r="CU735" s="113"/>
    </row>
    <row r="736">
      <c r="A736" s="221"/>
      <c r="B736" s="5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3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3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3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3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3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3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3"/>
      <c r="CQ736" s="113"/>
      <c r="CR736" s="113"/>
      <c r="CS736" s="113"/>
      <c r="CT736" s="113"/>
      <c r="CU736" s="113"/>
    </row>
    <row r="737">
      <c r="A737" s="221"/>
      <c r="B737" s="5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3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3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3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3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3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3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3"/>
      <c r="CQ737" s="113"/>
      <c r="CR737" s="113"/>
      <c r="CS737" s="113"/>
      <c r="CT737" s="113"/>
      <c r="CU737" s="113"/>
    </row>
    <row r="738">
      <c r="A738" s="221"/>
      <c r="B738" s="5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3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3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3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3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3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3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3"/>
      <c r="CQ738" s="113"/>
      <c r="CR738" s="113"/>
      <c r="CS738" s="113"/>
      <c r="CT738" s="113"/>
      <c r="CU738" s="113"/>
    </row>
    <row r="739">
      <c r="A739" s="221"/>
      <c r="B739" s="5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3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3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3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3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3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3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3"/>
      <c r="CQ739" s="113"/>
      <c r="CR739" s="113"/>
      <c r="CS739" s="113"/>
      <c r="CT739" s="113"/>
      <c r="CU739" s="113"/>
    </row>
    <row r="740">
      <c r="A740" s="221"/>
      <c r="B740" s="5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3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3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3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3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3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3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3"/>
      <c r="CQ740" s="113"/>
      <c r="CR740" s="113"/>
      <c r="CS740" s="113"/>
      <c r="CT740" s="113"/>
      <c r="CU740" s="113"/>
    </row>
    <row r="741">
      <c r="A741" s="221"/>
      <c r="B741" s="5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3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3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3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3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3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3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3"/>
      <c r="CQ741" s="113"/>
      <c r="CR741" s="113"/>
      <c r="CS741" s="113"/>
      <c r="CT741" s="113"/>
      <c r="CU741" s="113"/>
    </row>
    <row r="742">
      <c r="A742" s="221"/>
      <c r="B742" s="5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3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3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3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3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3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3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3"/>
      <c r="CQ742" s="113"/>
      <c r="CR742" s="113"/>
      <c r="CS742" s="113"/>
      <c r="CT742" s="113"/>
      <c r="CU742" s="113"/>
    </row>
    <row r="743">
      <c r="A743" s="221"/>
      <c r="B743" s="5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3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3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3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3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3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3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3"/>
      <c r="CQ743" s="113"/>
      <c r="CR743" s="113"/>
      <c r="CS743" s="113"/>
      <c r="CT743" s="113"/>
      <c r="CU743" s="113"/>
    </row>
    <row r="744">
      <c r="A744" s="221"/>
      <c r="B744" s="5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3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3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3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3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3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3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3"/>
      <c r="CQ744" s="113"/>
      <c r="CR744" s="113"/>
      <c r="CS744" s="113"/>
      <c r="CT744" s="113"/>
      <c r="CU744" s="113"/>
    </row>
    <row r="745">
      <c r="A745" s="221"/>
      <c r="B745" s="5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3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3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3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3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3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3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3"/>
      <c r="CQ745" s="113"/>
      <c r="CR745" s="113"/>
      <c r="CS745" s="113"/>
      <c r="CT745" s="113"/>
      <c r="CU745" s="113"/>
    </row>
    <row r="746">
      <c r="A746" s="221"/>
      <c r="B746" s="5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3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3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3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3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3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3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3"/>
      <c r="CQ746" s="113"/>
      <c r="CR746" s="113"/>
      <c r="CS746" s="113"/>
      <c r="CT746" s="113"/>
      <c r="CU746" s="113"/>
    </row>
    <row r="747">
      <c r="A747" s="221"/>
      <c r="B747" s="5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3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3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3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3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3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3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3"/>
      <c r="CQ747" s="113"/>
      <c r="CR747" s="113"/>
      <c r="CS747" s="113"/>
      <c r="CT747" s="113"/>
      <c r="CU747" s="113"/>
    </row>
    <row r="748">
      <c r="A748" s="221"/>
      <c r="B748" s="5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3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3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3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3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3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3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3"/>
      <c r="CQ748" s="113"/>
      <c r="CR748" s="113"/>
      <c r="CS748" s="113"/>
      <c r="CT748" s="113"/>
      <c r="CU748" s="113"/>
    </row>
    <row r="749">
      <c r="A749" s="221"/>
      <c r="B749" s="5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3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3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3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3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3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3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3"/>
      <c r="CQ749" s="113"/>
      <c r="CR749" s="113"/>
      <c r="CS749" s="113"/>
      <c r="CT749" s="113"/>
      <c r="CU749" s="113"/>
    </row>
    <row r="750">
      <c r="A750" s="221"/>
      <c r="B750" s="5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3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3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3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3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3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3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3"/>
      <c r="CQ750" s="113"/>
      <c r="CR750" s="113"/>
      <c r="CS750" s="113"/>
      <c r="CT750" s="113"/>
      <c r="CU750" s="113"/>
    </row>
    <row r="751">
      <c r="A751" s="221"/>
      <c r="B751" s="5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3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3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3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3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3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3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3"/>
      <c r="CQ751" s="113"/>
      <c r="CR751" s="113"/>
      <c r="CS751" s="113"/>
      <c r="CT751" s="113"/>
      <c r="CU751" s="113"/>
    </row>
    <row r="752">
      <c r="A752" s="221"/>
      <c r="B752" s="5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3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3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3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3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3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3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3"/>
      <c r="CQ752" s="113"/>
      <c r="CR752" s="113"/>
      <c r="CS752" s="113"/>
      <c r="CT752" s="113"/>
      <c r="CU752" s="113"/>
    </row>
    <row r="753">
      <c r="A753" s="221"/>
      <c r="B753" s="5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3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3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3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3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3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3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3"/>
      <c r="CQ753" s="113"/>
      <c r="CR753" s="113"/>
      <c r="CS753" s="113"/>
      <c r="CT753" s="113"/>
      <c r="CU753" s="113"/>
    </row>
    <row r="754">
      <c r="A754" s="221"/>
      <c r="B754" s="5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3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3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3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3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3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3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3"/>
      <c r="CQ754" s="113"/>
      <c r="CR754" s="113"/>
      <c r="CS754" s="113"/>
      <c r="CT754" s="113"/>
      <c r="CU754" s="113"/>
    </row>
    <row r="755">
      <c r="A755" s="221"/>
      <c r="B755" s="5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3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3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3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3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3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3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3"/>
      <c r="CQ755" s="113"/>
      <c r="CR755" s="113"/>
      <c r="CS755" s="113"/>
      <c r="CT755" s="113"/>
      <c r="CU755" s="113"/>
    </row>
    <row r="756">
      <c r="A756" s="221"/>
      <c r="B756" s="5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3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3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3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3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3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3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3"/>
      <c r="CQ756" s="113"/>
      <c r="CR756" s="113"/>
      <c r="CS756" s="113"/>
      <c r="CT756" s="113"/>
      <c r="CU756" s="113"/>
    </row>
    <row r="757">
      <c r="A757" s="221"/>
      <c r="B757" s="5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3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3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3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3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3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3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3"/>
      <c r="CQ757" s="113"/>
      <c r="CR757" s="113"/>
      <c r="CS757" s="113"/>
      <c r="CT757" s="113"/>
      <c r="CU757" s="113"/>
    </row>
    <row r="758">
      <c r="A758" s="221"/>
      <c r="B758" s="5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3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3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3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3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3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3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3"/>
      <c r="CQ758" s="113"/>
      <c r="CR758" s="113"/>
      <c r="CS758" s="113"/>
      <c r="CT758" s="113"/>
      <c r="CU758" s="113"/>
    </row>
    <row r="759">
      <c r="A759" s="221"/>
      <c r="B759" s="5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3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3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3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3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3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3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3"/>
      <c r="CQ759" s="113"/>
      <c r="CR759" s="113"/>
      <c r="CS759" s="113"/>
      <c r="CT759" s="113"/>
      <c r="CU759" s="113"/>
    </row>
    <row r="760">
      <c r="A760" s="221"/>
      <c r="B760" s="5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3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3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3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3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3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3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3"/>
      <c r="CQ760" s="113"/>
      <c r="CR760" s="113"/>
      <c r="CS760" s="113"/>
      <c r="CT760" s="113"/>
      <c r="CU760" s="113"/>
    </row>
    <row r="761">
      <c r="A761" s="221"/>
      <c r="B761" s="5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3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3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3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3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3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3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3"/>
      <c r="CQ761" s="113"/>
      <c r="CR761" s="113"/>
      <c r="CS761" s="113"/>
      <c r="CT761" s="113"/>
      <c r="CU761" s="113"/>
    </row>
    <row r="762">
      <c r="A762" s="221"/>
      <c r="B762" s="5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3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3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3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3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3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3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3"/>
      <c r="CQ762" s="113"/>
      <c r="CR762" s="113"/>
      <c r="CS762" s="113"/>
      <c r="CT762" s="113"/>
      <c r="CU762" s="113"/>
    </row>
    <row r="763">
      <c r="A763" s="221"/>
      <c r="B763" s="5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3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3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3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3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3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3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3"/>
      <c r="CQ763" s="113"/>
      <c r="CR763" s="113"/>
      <c r="CS763" s="113"/>
      <c r="CT763" s="113"/>
      <c r="CU763" s="113"/>
    </row>
    <row r="764">
      <c r="A764" s="221"/>
      <c r="B764" s="5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3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3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3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3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3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3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3"/>
      <c r="CQ764" s="113"/>
      <c r="CR764" s="113"/>
      <c r="CS764" s="113"/>
      <c r="CT764" s="113"/>
      <c r="CU764" s="113"/>
    </row>
    <row r="765">
      <c r="A765" s="221"/>
      <c r="B765" s="5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3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3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3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3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3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3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3"/>
      <c r="CQ765" s="113"/>
      <c r="CR765" s="113"/>
      <c r="CS765" s="113"/>
      <c r="CT765" s="113"/>
      <c r="CU765" s="113"/>
    </row>
    <row r="766">
      <c r="A766" s="221"/>
      <c r="B766" s="5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3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3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3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3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3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3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3"/>
      <c r="CQ766" s="113"/>
      <c r="CR766" s="113"/>
      <c r="CS766" s="113"/>
      <c r="CT766" s="113"/>
      <c r="CU766" s="113"/>
    </row>
    <row r="767">
      <c r="A767" s="221"/>
      <c r="B767" s="5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3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3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3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3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3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3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3"/>
      <c r="CQ767" s="113"/>
      <c r="CR767" s="113"/>
      <c r="CS767" s="113"/>
      <c r="CT767" s="113"/>
      <c r="CU767" s="113"/>
    </row>
    <row r="768">
      <c r="A768" s="221"/>
      <c r="B768" s="5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3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3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3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3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3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3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3"/>
      <c r="CQ768" s="113"/>
      <c r="CR768" s="113"/>
      <c r="CS768" s="113"/>
      <c r="CT768" s="113"/>
      <c r="CU768" s="113"/>
    </row>
    <row r="769">
      <c r="A769" s="221"/>
      <c r="B769" s="5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3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3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3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3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3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3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3"/>
      <c r="CQ769" s="113"/>
      <c r="CR769" s="113"/>
      <c r="CS769" s="113"/>
      <c r="CT769" s="113"/>
      <c r="CU769" s="113"/>
    </row>
    <row r="770">
      <c r="A770" s="221"/>
      <c r="B770" s="5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3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3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3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3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3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3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3"/>
      <c r="CQ770" s="113"/>
      <c r="CR770" s="113"/>
      <c r="CS770" s="113"/>
      <c r="CT770" s="113"/>
      <c r="CU770" s="113"/>
    </row>
    <row r="771">
      <c r="A771" s="221"/>
      <c r="B771" s="5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3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3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3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3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3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3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3"/>
      <c r="CQ771" s="113"/>
      <c r="CR771" s="113"/>
      <c r="CS771" s="113"/>
      <c r="CT771" s="113"/>
      <c r="CU771" s="113"/>
    </row>
    <row r="772">
      <c r="A772" s="221"/>
      <c r="B772" s="5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3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3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3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3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3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3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3"/>
      <c r="CQ772" s="113"/>
      <c r="CR772" s="113"/>
      <c r="CS772" s="113"/>
      <c r="CT772" s="113"/>
      <c r="CU772" s="113"/>
    </row>
    <row r="773">
      <c r="A773" s="221"/>
      <c r="B773" s="5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3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3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3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3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3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3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3"/>
      <c r="CQ773" s="113"/>
      <c r="CR773" s="113"/>
      <c r="CS773" s="113"/>
      <c r="CT773" s="113"/>
      <c r="CU773" s="113"/>
    </row>
    <row r="774">
      <c r="A774" s="221"/>
      <c r="B774" s="5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3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3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3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3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3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3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3"/>
      <c r="CQ774" s="113"/>
      <c r="CR774" s="113"/>
      <c r="CS774" s="113"/>
      <c r="CT774" s="113"/>
      <c r="CU774" s="113"/>
    </row>
    <row r="775">
      <c r="A775" s="221"/>
      <c r="B775" s="5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3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3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3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3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3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3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3"/>
      <c r="CQ775" s="113"/>
      <c r="CR775" s="113"/>
      <c r="CS775" s="113"/>
      <c r="CT775" s="113"/>
      <c r="CU775" s="113"/>
    </row>
    <row r="776">
      <c r="A776" s="221"/>
      <c r="B776" s="5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3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3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3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3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3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3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3"/>
      <c r="CQ776" s="113"/>
      <c r="CR776" s="113"/>
      <c r="CS776" s="113"/>
      <c r="CT776" s="113"/>
      <c r="CU776" s="113"/>
    </row>
    <row r="777">
      <c r="A777" s="221"/>
      <c r="B777" s="5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3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3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3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3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3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3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3"/>
      <c r="CQ777" s="113"/>
      <c r="CR777" s="113"/>
      <c r="CS777" s="113"/>
      <c r="CT777" s="113"/>
      <c r="CU777" s="113"/>
    </row>
    <row r="778">
      <c r="A778" s="221"/>
      <c r="B778" s="5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3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3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3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3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3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3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3"/>
      <c r="CQ778" s="113"/>
      <c r="CR778" s="113"/>
      <c r="CS778" s="113"/>
      <c r="CT778" s="113"/>
      <c r="CU778" s="113"/>
    </row>
    <row r="779">
      <c r="A779" s="221"/>
      <c r="B779" s="5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3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3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3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3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3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3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3"/>
      <c r="CQ779" s="113"/>
      <c r="CR779" s="113"/>
      <c r="CS779" s="113"/>
      <c r="CT779" s="113"/>
      <c r="CU779" s="113"/>
    </row>
    <row r="780">
      <c r="A780" s="221"/>
      <c r="B780" s="5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3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3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3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3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3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3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3"/>
      <c r="CQ780" s="113"/>
      <c r="CR780" s="113"/>
      <c r="CS780" s="113"/>
      <c r="CT780" s="113"/>
      <c r="CU780" s="113"/>
    </row>
    <row r="781">
      <c r="A781" s="221"/>
      <c r="B781" s="5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3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3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3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3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3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3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3"/>
      <c r="CQ781" s="113"/>
      <c r="CR781" s="113"/>
      <c r="CS781" s="113"/>
      <c r="CT781" s="113"/>
      <c r="CU781" s="113"/>
    </row>
    <row r="782">
      <c r="A782" s="221"/>
      <c r="B782" s="5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3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3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3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3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3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3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3"/>
      <c r="CQ782" s="113"/>
      <c r="CR782" s="113"/>
      <c r="CS782" s="113"/>
      <c r="CT782" s="113"/>
      <c r="CU782" s="113"/>
    </row>
    <row r="783">
      <c r="A783" s="221"/>
      <c r="B783" s="5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3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3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3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3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3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3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3"/>
      <c r="CQ783" s="113"/>
      <c r="CR783" s="113"/>
      <c r="CS783" s="113"/>
      <c r="CT783" s="113"/>
      <c r="CU783" s="113"/>
    </row>
    <row r="784">
      <c r="A784" s="221"/>
      <c r="B784" s="5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3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3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3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3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3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3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3"/>
      <c r="CQ784" s="113"/>
      <c r="CR784" s="113"/>
      <c r="CS784" s="113"/>
      <c r="CT784" s="113"/>
      <c r="CU784" s="113"/>
    </row>
    <row r="785">
      <c r="A785" s="221"/>
      <c r="B785" s="5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3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3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3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3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3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3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3"/>
      <c r="CQ785" s="113"/>
      <c r="CR785" s="113"/>
      <c r="CS785" s="113"/>
      <c r="CT785" s="113"/>
      <c r="CU785" s="113"/>
    </row>
    <row r="786">
      <c r="A786" s="221"/>
      <c r="B786" s="5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3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3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3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3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3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3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3"/>
      <c r="CQ786" s="113"/>
      <c r="CR786" s="113"/>
      <c r="CS786" s="113"/>
      <c r="CT786" s="113"/>
      <c r="CU786" s="113"/>
    </row>
    <row r="787">
      <c r="A787" s="221"/>
      <c r="B787" s="5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3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3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3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3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3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3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3"/>
      <c r="CQ787" s="113"/>
      <c r="CR787" s="113"/>
      <c r="CS787" s="113"/>
      <c r="CT787" s="113"/>
      <c r="CU787" s="113"/>
    </row>
    <row r="788">
      <c r="A788" s="221"/>
      <c r="B788" s="5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3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3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3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3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3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3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3"/>
      <c r="CQ788" s="113"/>
      <c r="CR788" s="113"/>
      <c r="CS788" s="113"/>
      <c r="CT788" s="113"/>
      <c r="CU788" s="113"/>
    </row>
    <row r="789">
      <c r="A789" s="221"/>
      <c r="B789" s="5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3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3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3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3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3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3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3"/>
      <c r="CQ789" s="113"/>
      <c r="CR789" s="113"/>
      <c r="CS789" s="113"/>
      <c r="CT789" s="113"/>
      <c r="CU789" s="113"/>
    </row>
    <row r="790">
      <c r="A790" s="221"/>
      <c r="B790" s="5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3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3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3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3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3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3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3"/>
      <c r="CQ790" s="113"/>
      <c r="CR790" s="113"/>
      <c r="CS790" s="113"/>
      <c r="CT790" s="113"/>
      <c r="CU790" s="113"/>
    </row>
    <row r="791">
      <c r="A791" s="221"/>
      <c r="B791" s="5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3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3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3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3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3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3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3"/>
      <c r="CQ791" s="113"/>
      <c r="CR791" s="113"/>
      <c r="CS791" s="113"/>
      <c r="CT791" s="113"/>
      <c r="CU791" s="113"/>
    </row>
    <row r="792">
      <c r="A792" s="221"/>
      <c r="B792" s="5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3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3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3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3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3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3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3"/>
      <c r="CQ792" s="113"/>
      <c r="CR792" s="113"/>
      <c r="CS792" s="113"/>
      <c r="CT792" s="113"/>
      <c r="CU792" s="113"/>
    </row>
    <row r="793">
      <c r="A793" s="221"/>
      <c r="B793" s="5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3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3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3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3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3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3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3"/>
      <c r="CQ793" s="113"/>
      <c r="CR793" s="113"/>
      <c r="CS793" s="113"/>
      <c r="CT793" s="113"/>
      <c r="CU793" s="113"/>
    </row>
    <row r="794">
      <c r="A794" s="221"/>
      <c r="B794" s="5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3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3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3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3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3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3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3"/>
      <c r="CQ794" s="113"/>
      <c r="CR794" s="113"/>
      <c r="CS794" s="113"/>
      <c r="CT794" s="113"/>
      <c r="CU794" s="113"/>
    </row>
    <row r="795">
      <c r="A795" s="221"/>
      <c r="B795" s="5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3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3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3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3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3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3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3"/>
      <c r="CQ795" s="113"/>
      <c r="CR795" s="113"/>
      <c r="CS795" s="113"/>
      <c r="CT795" s="113"/>
      <c r="CU795" s="113"/>
    </row>
    <row r="796">
      <c r="A796" s="221"/>
      <c r="B796" s="5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3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3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3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3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3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3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3"/>
      <c r="CQ796" s="113"/>
      <c r="CR796" s="113"/>
      <c r="CS796" s="113"/>
      <c r="CT796" s="113"/>
      <c r="CU796" s="113"/>
    </row>
    <row r="797">
      <c r="A797" s="221"/>
      <c r="B797" s="5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3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3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3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3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3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3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3"/>
      <c r="CQ797" s="113"/>
      <c r="CR797" s="113"/>
      <c r="CS797" s="113"/>
      <c r="CT797" s="113"/>
      <c r="CU797" s="113"/>
    </row>
    <row r="798">
      <c r="A798" s="221"/>
      <c r="B798" s="5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3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3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3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3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3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3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3"/>
      <c r="CQ798" s="113"/>
      <c r="CR798" s="113"/>
      <c r="CS798" s="113"/>
      <c r="CT798" s="113"/>
      <c r="CU798" s="113"/>
    </row>
    <row r="799">
      <c r="A799" s="221"/>
      <c r="B799" s="5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3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3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3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3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3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3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3"/>
      <c r="CQ799" s="113"/>
      <c r="CR799" s="113"/>
      <c r="CS799" s="113"/>
      <c r="CT799" s="113"/>
      <c r="CU799" s="113"/>
    </row>
    <row r="800">
      <c r="A800" s="221"/>
      <c r="B800" s="5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3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3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3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3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3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3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3"/>
      <c r="CQ800" s="113"/>
      <c r="CR800" s="113"/>
      <c r="CS800" s="113"/>
      <c r="CT800" s="113"/>
      <c r="CU800" s="113"/>
    </row>
    <row r="801">
      <c r="A801" s="221"/>
      <c r="B801" s="5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3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3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3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3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3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3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3"/>
      <c r="CQ801" s="113"/>
      <c r="CR801" s="113"/>
      <c r="CS801" s="113"/>
      <c r="CT801" s="113"/>
      <c r="CU801" s="113"/>
    </row>
    <row r="802">
      <c r="A802" s="221"/>
      <c r="B802" s="5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3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3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3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3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3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3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3"/>
      <c r="CQ802" s="113"/>
      <c r="CR802" s="113"/>
      <c r="CS802" s="113"/>
      <c r="CT802" s="113"/>
      <c r="CU802" s="113"/>
    </row>
    <row r="803">
      <c r="A803" s="221"/>
      <c r="B803" s="5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3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3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3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3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3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3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3"/>
      <c r="CQ803" s="113"/>
      <c r="CR803" s="113"/>
      <c r="CS803" s="113"/>
      <c r="CT803" s="113"/>
      <c r="CU803" s="113"/>
    </row>
    <row r="804">
      <c r="A804" s="221"/>
      <c r="B804" s="5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3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3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3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3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3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3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3"/>
      <c r="CQ804" s="113"/>
      <c r="CR804" s="113"/>
      <c r="CS804" s="113"/>
      <c r="CT804" s="113"/>
      <c r="CU804" s="113"/>
    </row>
    <row r="805">
      <c r="A805" s="221"/>
      <c r="B805" s="5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3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3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3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3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3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3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3"/>
      <c r="CQ805" s="113"/>
      <c r="CR805" s="113"/>
      <c r="CS805" s="113"/>
      <c r="CT805" s="113"/>
      <c r="CU805" s="113"/>
    </row>
    <row r="806">
      <c r="A806" s="221"/>
      <c r="B806" s="5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3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3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3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3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3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3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3"/>
      <c r="CQ806" s="113"/>
      <c r="CR806" s="113"/>
      <c r="CS806" s="113"/>
      <c r="CT806" s="113"/>
      <c r="CU806" s="113"/>
    </row>
    <row r="807">
      <c r="A807" s="221"/>
      <c r="B807" s="5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3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3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3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3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3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3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3"/>
      <c r="CQ807" s="113"/>
      <c r="CR807" s="113"/>
      <c r="CS807" s="113"/>
      <c r="CT807" s="113"/>
      <c r="CU807" s="113"/>
    </row>
    <row r="808">
      <c r="A808" s="221"/>
      <c r="B808" s="5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3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3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3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3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3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3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3"/>
      <c r="CQ808" s="113"/>
      <c r="CR808" s="113"/>
      <c r="CS808" s="113"/>
      <c r="CT808" s="113"/>
      <c r="CU808" s="113"/>
    </row>
    <row r="809">
      <c r="A809" s="221"/>
      <c r="B809" s="5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3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3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3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3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3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3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3"/>
      <c r="CQ809" s="113"/>
      <c r="CR809" s="113"/>
      <c r="CS809" s="113"/>
      <c r="CT809" s="113"/>
      <c r="CU809" s="113"/>
    </row>
    <row r="810">
      <c r="A810" s="221"/>
      <c r="B810" s="5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3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3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3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3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3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3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3"/>
      <c r="CQ810" s="113"/>
      <c r="CR810" s="113"/>
      <c r="CS810" s="113"/>
      <c r="CT810" s="113"/>
      <c r="CU810" s="113"/>
    </row>
    <row r="811">
      <c r="A811" s="221"/>
      <c r="B811" s="5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3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3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3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3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3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3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3"/>
      <c r="CQ811" s="113"/>
      <c r="CR811" s="113"/>
      <c r="CS811" s="113"/>
      <c r="CT811" s="113"/>
      <c r="CU811" s="113"/>
    </row>
    <row r="812">
      <c r="A812" s="221"/>
      <c r="B812" s="5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3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3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3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3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3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3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3"/>
      <c r="CQ812" s="113"/>
      <c r="CR812" s="113"/>
      <c r="CS812" s="113"/>
      <c r="CT812" s="113"/>
      <c r="CU812" s="113"/>
    </row>
    <row r="813">
      <c r="A813" s="221"/>
      <c r="B813" s="5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3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3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3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3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3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3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3"/>
      <c r="CQ813" s="113"/>
      <c r="CR813" s="113"/>
      <c r="CS813" s="113"/>
      <c r="CT813" s="113"/>
      <c r="CU813" s="113"/>
    </row>
    <row r="814">
      <c r="A814" s="221"/>
      <c r="B814" s="5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3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3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3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3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3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3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3"/>
      <c r="CQ814" s="113"/>
      <c r="CR814" s="113"/>
      <c r="CS814" s="113"/>
      <c r="CT814" s="113"/>
      <c r="CU814" s="113"/>
    </row>
    <row r="815">
      <c r="A815" s="221"/>
      <c r="B815" s="5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3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3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3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3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3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3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3"/>
      <c r="CQ815" s="113"/>
      <c r="CR815" s="113"/>
      <c r="CS815" s="113"/>
      <c r="CT815" s="113"/>
      <c r="CU815" s="113"/>
    </row>
    <row r="816">
      <c r="A816" s="221"/>
      <c r="B816" s="5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3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3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3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3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3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3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3"/>
      <c r="CQ816" s="113"/>
      <c r="CR816" s="113"/>
      <c r="CS816" s="113"/>
      <c r="CT816" s="113"/>
      <c r="CU816" s="113"/>
    </row>
    <row r="817">
      <c r="A817" s="221"/>
      <c r="B817" s="5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3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3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3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3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3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3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3"/>
      <c r="CQ817" s="113"/>
      <c r="CR817" s="113"/>
      <c r="CS817" s="113"/>
      <c r="CT817" s="113"/>
      <c r="CU817" s="113"/>
    </row>
    <row r="818">
      <c r="A818" s="221"/>
      <c r="B818" s="5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3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3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3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3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3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3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3"/>
      <c r="CQ818" s="113"/>
      <c r="CR818" s="113"/>
      <c r="CS818" s="113"/>
      <c r="CT818" s="113"/>
      <c r="CU818" s="113"/>
    </row>
    <row r="819">
      <c r="A819" s="221"/>
      <c r="B819" s="5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3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3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3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3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3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3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3"/>
      <c r="CQ819" s="113"/>
      <c r="CR819" s="113"/>
      <c r="CS819" s="113"/>
      <c r="CT819" s="113"/>
      <c r="CU819" s="113"/>
    </row>
    <row r="820">
      <c r="A820" s="221"/>
      <c r="B820" s="5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3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3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3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3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3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3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3"/>
      <c r="CQ820" s="113"/>
      <c r="CR820" s="113"/>
      <c r="CS820" s="113"/>
      <c r="CT820" s="113"/>
      <c r="CU820" s="113"/>
    </row>
    <row r="821">
      <c r="A821" s="221"/>
      <c r="B821" s="5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3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3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3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3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3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3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3"/>
      <c r="CQ821" s="113"/>
      <c r="CR821" s="113"/>
      <c r="CS821" s="113"/>
      <c r="CT821" s="113"/>
      <c r="CU821" s="113"/>
    </row>
    <row r="822">
      <c r="A822" s="221"/>
      <c r="B822" s="5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3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3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3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3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3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3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3"/>
      <c r="CQ822" s="113"/>
      <c r="CR822" s="113"/>
      <c r="CS822" s="113"/>
      <c r="CT822" s="113"/>
      <c r="CU822" s="113"/>
    </row>
    <row r="823">
      <c r="A823" s="221"/>
      <c r="B823" s="5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3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3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3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3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3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3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3"/>
      <c r="CQ823" s="113"/>
      <c r="CR823" s="113"/>
      <c r="CS823" s="113"/>
      <c r="CT823" s="113"/>
      <c r="CU823" s="113"/>
    </row>
    <row r="824">
      <c r="A824" s="221"/>
      <c r="B824" s="5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3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3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3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3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3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3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3"/>
      <c r="CQ824" s="113"/>
      <c r="CR824" s="113"/>
      <c r="CS824" s="113"/>
      <c r="CT824" s="113"/>
      <c r="CU824" s="113"/>
    </row>
    <row r="825">
      <c r="A825" s="221"/>
      <c r="B825" s="5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3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3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3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3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3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3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3"/>
      <c r="CQ825" s="113"/>
      <c r="CR825" s="113"/>
      <c r="CS825" s="113"/>
      <c r="CT825" s="113"/>
      <c r="CU825" s="113"/>
    </row>
    <row r="826">
      <c r="A826" s="221"/>
      <c r="B826" s="5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3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3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3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3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3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3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3"/>
      <c r="CQ826" s="113"/>
      <c r="CR826" s="113"/>
      <c r="CS826" s="113"/>
      <c r="CT826" s="113"/>
      <c r="CU826" s="113"/>
    </row>
    <row r="827">
      <c r="A827" s="221"/>
      <c r="B827" s="5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3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3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3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3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3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3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3"/>
      <c r="CQ827" s="113"/>
      <c r="CR827" s="113"/>
      <c r="CS827" s="113"/>
      <c r="CT827" s="113"/>
      <c r="CU827" s="113"/>
    </row>
    <row r="828">
      <c r="A828" s="221"/>
      <c r="B828" s="5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3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3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3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3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3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3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3"/>
      <c r="CQ828" s="113"/>
      <c r="CR828" s="113"/>
      <c r="CS828" s="113"/>
      <c r="CT828" s="113"/>
      <c r="CU828" s="113"/>
    </row>
    <row r="829">
      <c r="A829" s="221"/>
      <c r="B829" s="5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3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3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3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3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3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3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3"/>
      <c r="CQ829" s="113"/>
      <c r="CR829" s="113"/>
      <c r="CS829" s="113"/>
      <c r="CT829" s="113"/>
      <c r="CU829" s="113"/>
    </row>
    <row r="830">
      <c r="A830" s="221"/>
      <c r="B830" s="5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3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3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3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3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3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3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3"/>
      <c r="CQ830" s="113"/>
      <c r="CR830" s="113"/>
      <c r="CS830" s="113"/>
      <c r="CT830" s="113"/>
      <c r="CU830" s="113"/>
    </row>
    <row r="831">
      <c r="A831" s="221"/>
      <c r="B831" s="5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3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3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3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3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3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3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3"/>
      <c r="CQ831" s="113"/>
      <c r="CR831" s="113"/>
      <c r="CS831" s="113"/>
      <c r="CT831" s="113"/>
      <c r="CU831" s="113"/>
    </row>
    <row r="832">
      <c r="A832" s="221"/>
      <c r="B832" s="5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3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3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3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3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3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3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3"/>
      <c r="CQ832" s="113"/>
      <c r="CR832" s="113"/>
      <c r="CS832" s="113"/>
      <c r="CT832" s="113"/>
      <c r="CU832" s="113"/>
    </row>
    <row r="833">
      <c r="A833" s="221"/>
      <c r="B833" s="5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3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3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3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3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3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3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3"/>
      <c r="CQ833" s="113"/>
      <c r="CR833" s="113"/>
      <c r="CS833" s="113"/>
      <c r="CT833" s="113"/>
      <c r="CU833" s="113"/>
    </row>
    <row r="834">
      <c r="A834" s="221"/>
      <c r="B834" s="5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3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3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3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3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3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3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3"/>
      <c r="CQ834" s="113"/>
      <c r="CR834" s="113"/>
      <c r="CS834" s="113"/>
      <c r="CT834" s="113"/>
      <c r="CU834" s="113"/>
    </row>
    <row r="835">
      <c r="A835" s="221"/>
      <c r="B835" s="5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3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3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3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3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3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3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3"/>
      <c r="CQ835" s="113"/>
      <c r="CR835" s="113"/>
      <c r="CS835" s="113"/>
      <c r="CT835" s="113"/>
      <c r="CU835" s="113"/>
    </row>
    <row r="836">
      <c r="A836" s="221"/>
      <c r="B836" s="5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3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3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3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3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3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3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3"/>
      <c r="CQ836" s="113"/>
      <c r="CR836" s="113"/>
      <c r="CS836" s="113"/>
      <c r="CT836" s="113"/>
      <c r="CU836" s="113"/>
    </row>
    <row r="837">
      <c r="A837" s="221"/>
      <c r="B837" s="5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3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3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3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3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3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3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3"/>
      <c r="CQ837" s="113"/>
      <c r="CR837" s="113"/>
      <c r="CS837" s="113"/>
      <c r="CT837" s="113"/>
      <c r="CU837" s="113"/>
    </row>
    <row r="838">
      <c r="A838" s="221"/>
      <c r="B838" s="5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3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3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3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3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3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3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3"/>
      <c r="CQ838" s="113"/>
      <c r="CR838" s="113"/>
      <c r="CS838" s="113"/>
      <c r="CT838" s="113"/>
      <c r="CU838" s="113"/>
    </row>
    <row r="839">
      <c r="A839" s="221"/>
      <c r="B839" s="5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3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3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3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3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3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3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3"/>
      <c r="CQ839" s="113"/>
      <c r="CR839" s="113"/>
      <c r="CS839" s="113"/>
      <c r="CT839" s="113"/>
      <c r="CU839" s="113"/>
    </row>
    <row r="840">
      <c r="A840" s="221"/>
      <c r="B840" s="5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3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3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3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3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3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3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3"/>
      <c r="CQ840" s="113"/>
      <c r="CR840" s="113"/>
      <c r="CS840" s="113"/>
      <c r="CT840" s="113"/>
      <c r="CU840" s="113"/>
    </row>
    <row r="841">
      <c r="A841" s="221"/>
      <c r="B841" s="5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3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3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3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3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3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3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3"/>
      <c r="CQ841" s="113"/>
      <c r="CR841" s="113"/>
      <c r="CS841" s="113"/>
      <c r="CT841" s="113"/>
      <c r="CU841" s="113"/>
    </row>
    <row r="842">
      <c r="A842" s="221"/>
      <c r="B842" s="5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3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3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3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3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3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3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3"/>
      <c r="CQ842" s="113"/>
      <c r="CR842" s="113"/>
      <c r="CS842" s="113"/>
      <c r="CT842" s="113"/>
      <c r="CU842" s="113"/>
    </row>
    <row r="843">
      <c r="A843" s="221"/>
      <c r="B843" s="5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3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3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3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3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3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3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3"/>
      <c r="CQ843" s="113"/>
      <c r="CR843" s="113"/>
      <c r="CS843" s="113"/>
      <c r="CT843" s="113"/>
      <c r="CU843" s="113"/>
    </row>
    <row r="844">
      <c r="A844" s="221"/>
      <c r="B844" s="5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3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3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3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3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3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3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3"/>
      <c r="CQ844" s="113"/>
      <c r="CR844" s="113"/>
      <c r="CS844" s="113"/>
      <c r="CT844" s="113"/>
      <c r="CU844" s="113"/>
    </row>
    <row r="845">
      <c r="A845" s="221"/>
      <c r="B845" s="5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3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3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3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3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3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3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3"/>
      <c r="CQ845" s="113"/>
      <c r="CR845" s="113"/>
      <c r="CS845" s="113"/>
      <c r="CT845" s="113"/>
      <c r="CU845" s="113"/>
    </row>
    <row r="846">
      <c r="A846" s="221"/>
      <c r="B846" s="5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3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3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3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3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3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3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3"/>
      <c r="CQ846" s="113"/>
      <c r="CR846" s="113"/>
      <c r="CS846" s="113"/>
      <c r="CT846" s="113"/>
      <c r="CU846" s="113"/>
    </row>
    <row r="847">
      <c r="A847" s="221"/>
      <c r="B847" s="5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3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3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3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3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3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3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3"/>
      <c r="CQ847" s="113"/>
      <c r="CR847" s="113"/>
      <c r="CS847" s="113"/>
      <c r="CT847" s="113"/>
      <c r="CU847" s="113"/>
    </row>
    <row r="848">
      <c r="A848" s="221"/>
      <c r="B848" s="5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3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3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3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3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3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3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3"/>
      <c r="CQ848" s="113"/>
      <c r="CR848" s="113"/>
      <c r="CS848" s="113"/>
      <c r="CT848" s="113"/>
      <c r="CU848" s="113"/>
    </row>
    <row r="849">
      <c r="A849" s="221"/>
      <c r="B849" s="5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3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3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3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3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3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3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3"/>
      <c r="CQ849" s="113"/>
      <c r="CR849" s="113"/>
      <c r="CS849" s="113"/>
      <c r="CT849" s="113"/>
      <c r="CU849" s="113"/>
    </row>
    <row r="850">
      <c r="A850" s="221"/>
      <c r="B850" s="5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3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3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3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3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3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3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3"/>
      <c r="CQ850" s="113"/>
      <c r="CR850" s="113"/>
      <c r="CS850" s="113"/>
      <c r="CT850" s="113"/>
      <c r="CU850" s="113"/>
    </row>
    <row r="851">
      <c r="A851" s="221"/>
      <c r="B851" s="5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3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3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3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3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3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3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3"/>
      <c r="CQ851" s="113"/>
      <c r="CR851" s="113"/>
      <c r="CS851" s="113"/>
      <c r="CT851" s="113"/>
      <c r="CU851" s="113"/>
    </row>
    <row r="852">
      <c r="A852" s="221"/>
      <c r="B852" s="5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3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3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3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3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3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3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3"/>
      <c r="CQ852" s="113"/>
      <c r="CR852" s="113"/>
      <c r="CS852" s="113"/>
      <c r="CT852" s="113"/>
      <c r="CU852" s="113"/>
    </row>
    <row r="853">
      <c r="A853" s="221"/>
      <c r="B853" s="5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3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3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3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3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3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3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3"/>
      <c r="CQ853" s="113"/>
      <c r="CR853" s="113"/>
      <c r="CS853" s="113"/>
      <c r="CT853" s="113"/>
      <c r="CU853" s="113"/>
    </row>
    <row r="854">
      <c r="A854" s="221"/>
      <c r="B854" s="5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3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3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3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3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3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3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3"/>
      <c r="CQ854" s="113"/>
      <c r="CR854" s="113"/>
      <c r="CS854" s="113"/>
      <c r="CT854" s="113"/>
      <c r="CU854" s="113"/>
    </row>
    <row r="855">
      <c r="A855" s="221"/>
      <c r="B855" s="5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3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3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3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3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3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3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3"/>
      <c r="CQ855" s="113"/>
      <c r="CR855" s="113"/>
      <c r="CS855" s="113"/>
      <c r="CT855" s="113"/>
      <c r="CU855" s="113"/>
    </row>
    <row r="856">
      <c r="A856" s="221"/>
      <c r="B856" s="5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3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3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3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3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3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3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3"/>
      <c r="CQ856" s="113"/>
      <c r="CR856" s="113"/>
      <c r="CS856" s="113"/>
      <c r="CT856" s="113"/>
      <c r="CU856" s="113"/>
    </row>
    <row r="857">
      <c r="A857" s="221"/>
      <c r="B857" s="5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3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3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3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3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3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3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3"/>
      <c r="CQ857" s="113"/>
      <c r="CR857" s="113"/>
      <c r="CS857" s="113"/>
      <c r="CT857" s="113"/>
      <c r="CU857" s="113"/>
    </row>
    <row r="858">
      <c r="A858" s="221"/>
      <c r="B858" s="5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3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3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3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3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3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3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3"/>
      <c r="CQ858" s="113"/>
      <c r="CR858" s="113"/>
      <c r="CS858" s="113"/>
      <c r="CT858" s="113"/>
      <c r="CU858" s="113"/>
    </row>
    <row r="859">
      <c r="A859" s="221"/>
      <c r="B859" s="5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3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3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3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3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3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3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3"/>
      <c r="CQ859" s="113"/>
      <c r="CR859" s="113"/>
      <c r="CS859" s="113"/>
      <c r="CT859" s="113"/>
      <c r="CU859" s="113"/>
    </row>
    <row r="860">
      <c r="A860" s="221"/>
      <c r="B860" s="5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3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3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3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3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3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3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3"/>
      <c r="CQ860" s="113"/>
      <c r="CR860" s="113"/>
      <c r="CS860" s="113"/>
      <c r="CT860" s="113"/>
      <c r="CU860" s="113"/>
    </row>
    <row r="861">
      <c r="A861" s="221"/>
      <c r="B861" s="5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3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3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3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3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3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3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3"/>
      <c r="CQ861" s="113"/>
      <c r="CR861" s="113"/>
      <c r="CS861" s="113"/>
      <c r="CT861" s="113"/>
      <c r="CU861" s="113"/>
    </row>
    <row r="862">
      <c r="A862" s="221"/>
      <c r="B862" s="5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3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3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3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3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3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3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3"/>
      <c r="CQ862" s="113"/>
      <c r="CR862" s="113"/>
      <c r="CS862" s="113"/>
      <c r="CT862" s="113"/>
      <c r="CU862" s="113"/>
    </row>
    <row r="863">
      <c r="A863" s="221"/>
      <c r="B863" s="5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3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3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3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3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3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3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3"/>
      <c r="CQ863" s="113"/>
      <c r="CR863" s="113"/>
      <c r="CS863" s="113"/>
      <c r="CT863" s="113"/>
      <c r="CU863" s="113"/>
    </row>
    <row r="864">
      <c r="A864" s="221"/>
      <c r="B864" s="5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3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3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3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3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3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3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3"/>
      <c r="CQ864" s="113"/>
      <c r="CR864" s="113"/>
      <c r="CS864" s="113"/>
      <c r="CT864" s="113"/>
      <c r="CU864" s="113"/>
    </row>
    <row r="865">
      <c r="A865" s="221"/>
      <c r="B865" s="5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3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3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3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3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3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3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3"/>
      <c r="CQ865" s="113"/>
      <c r="CR865" s="113"/>
      <c r="CS865" s="113"/>
      <c r="CT865" s="113"/>
      <c r="CU865" s="113"/>
    </row>
    <row r="866">
      <c r="A866" s="221"/>
      <c r="B866" s="5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3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3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3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3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3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3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3"/>
      <c r="CQ866" s="113"/>
      <c r="CR866" s="113"/>
      <c r="CS866" s="113"/>
      <c r="CT866" s="113"/>
      <c r="CU866" s="113"/>
    </row>
    <row r="867">
      <c r="A867" s="221"/>
      <c r="B867" s="5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3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3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3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3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3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3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3"/>
      <c r="CQ867" s="113"/>
      <c r="CR867" s="113"/>
      <c r="CS867" s="113"/>
      <c r="CT867" s="113"/>
      <c r="CU867" s="113"/>
    </row>
    <row r="868">
      <c r="A868" s="221"/>
      <c r="B868" s="5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3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3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3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3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3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3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3"/>
      <c r="CQ868" s="113"/>
      <c r="CR868" s="113"/>
      <c r="CS868" s="113"/>
      <c r="CT868" s="113"/>
      <c r="CU868" s="113"/>
    </row>
    <row r="869">
      <c r="A869" s="221"/>
      <c r="B869" s="5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3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3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3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3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3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3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3"/>
      <c r="CQ869" s="113"/>
      <c r="CR869" s="113"/>
      <c r="CS869" s="113"/>
      <c r="CT869" s="113"/>
      <c r="CU869" s="113"/>
    </row>
    <row r="870">
      <c r="A870" s="221"/>
      <c r="B870" s="5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3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3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3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3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3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3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3"/>
      <c r="CQ870" s="113"/>
      <c r="CR870" s="113"/>
      <c r="CS870" s="113"/>
      <c r="CT870" s="113"/>
      <c r="CU870" s="113"/>
    </row>
    <row r="871">
      <c r="A871" s="221"/>
      <c r="B871" s="5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3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3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3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3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3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3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3"/>
      <c r="CQ871" s="113"/>
      <c r="CR871" s="113"/>
      <c r="CS871" s="113"/>
      <c r="CT871" s="113"/>
      <c r="CU871" s="113"/>
    </row>
    <row r="872">
      <c r="A872" s="221"/>
      <c r="B872" s="5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3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3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3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3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3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3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3"/>
      <c r="CQ872" s="113"/>
      <c r="CR872" s="113"/>
      <c r="CS872" s="113"/>
      <c r="CT872" s="113"/>
      <c r="CU872" s="113"/>
    </row>
    <row r="873">
      <c r="A873" s="221"/>
      <c r="B873" s="5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3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3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3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3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3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3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3"/>
      <c r="CQ873" s="113"/>
      <c r="CR873" s="113"/>
      <c r="CS873" s="113"/>
      <c r="CT873" s="113"/>
      <c r="CU873" s="113"/>
    </row>
    <row r="874">
      <c r="A874" s="221"/>
      <c r="B874" s="5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3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3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3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3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3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3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3"/>
      <c r="CQ874" s="113"/>
      <c r="CR874" s="113"/>
      <c r="CS874" s="113"/>
      <c r="CT874" s="113"/>
      <c r="CU874" s="113"/>
    </row>
    <row r="875">
      <c r="A875" s="221"/>
      <c r="B875" s="5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3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3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3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3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3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3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3"/>
      <c r="CQ875" s="113"/>
      <c r="CR875" s="113"/>
      <c r="CS875" s="113"/>
      <c r="CT875" s="113"/>
      <c r="CU875" s="113"/>
    </row>
    <row r="876">
      <c r="A876" s="221"/>
      <c r="B876" s="5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3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3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3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3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3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3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3"/>
      <c r="CQ876" s="113"/>
      <c r="CR876" s="113"/>
      <c r="CS876" s="113"/>
      <c r="CT876" s="113"/>
      <c r="CU876" s="113"/>
    </row>
    <row r="877">
      <c r="A877" s="221"/>
      <c r="B877" s="5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3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3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3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3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3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3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3"/>
      <c r="CQ877" s="113"/>
      <c r="CR877" s="113"/>
      <c r="CS877" s="113"/>
      <c r="CT877" s="113"/>
      <c r="CU877" s="113"/>
    </row>
    <row r="878">
      <c r="A878" s="221"/>
      <c r="B878" s="5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3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3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3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3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3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3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3"/>
      <c r="CQ878" s="113"/>
      <c r="CR878" s="113"/>
      <c r="CS878" s="113"/>
      <c r="CT878" s="113"/>
      <c r="CU878" s="113"/>
    </row>
    <row r="879">
      <c r="A879" s="221"/>
      <c r="B879" s="5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3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3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3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3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3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3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3"/>
      <c r="CQ879" s="113"/>
      <c r="CR879" s="113"/>
      <c r="CS879" s="113"/>
      <c r="CT879" s="113"/>
      <c r="CU879" s="113"/>
    </row>
    <row r="880">
      <c r="A880" s="221"/>
      <c r="B880" s="5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3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3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3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3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3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3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3"/>
      <c r="CQ880" s="113"/>
      <c r="CR880" s="113"/>
      <c r="CS880" s="113"/>
      <c r="CT880" s="113"/>
      <c r="CU880" s="113"/>
    </row>
    <row r="881">
      <c r="A881" s="221"/>
      <c r="B881" s="5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3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3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3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3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3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3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3"/>
      <c r="CQ881" s="113"/>
      <c r="CR881" s="113"/>
      <c r="CS881" s="113"/>
      <c r="CT881" s="113"/>
      <c r="CU881" s="113"/>
    </row>
    <row r="882">
      <c r="A882" s="221"/>
      <c r="B882" s="5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3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3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3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3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3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3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3"/>
      <c r="CQ882" s="113"/>
      <c r="CR882" s="113"/>
      <c r="CS882" s="113"/>
      <c r="CT882" s="113"/>
      <c r="CU882" s="113"/>
    </row>
    <row r="883">
      <c r="A883" s="221"/>
      <c r="B883" s="5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3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3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3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3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3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3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3"/>
      <c r="CQ883" s="113"/>
      <c r="CR883" s="113"/>
      <c r="CS883" s="113"/>
      <c r="CT883" s="113"/>
      <c r="CU883" s="113"/>
    </row>
    <row r="884">
      <c r="A884" s="221"/>
      <c r="B884" s="5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3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3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3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3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3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3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3"/>
      <c r="CQ884" s="113"/>
      <c r="CR884" s="113"/>
      <c r="CS884" s="113"/>
      <c r="CT884" s="113"/>
      <c r="CU884" s="113"/>
    </row>
    <row r="885">
      <c r="A885" s="221"/>
      <c r="B885" s="5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3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3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3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3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3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3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3"/>
      <c r="CQ885" s="113"/>
      <c r="CR885" s="113"/>
      <c r="CS885" s="113"/>
      <c r="CT885" s="113"/>
      <c r="CU885" s="113"/>
    </row>
    <row r="886">
      <c r="A886" s="221"/>
      <c r="B886" s="5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3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3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3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3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3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3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3"/>
      <c r="CQ886" s="113"/>
      <c r="CR886" s="113"/>
      <c r="CS886" s="113"/>
      <c r="CT886" s="113"/>
      <c r="CU886" s="113"/>
    </row>
    <row r="887">
      <c r="A887" s="221"/>
      <c r="B887" s="5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3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3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3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3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3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3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3"/>
      <c r="CQ887" s="113"/>
      <c r="CR887" s="113"/>
      <c r="CS887" s="113"/>
      <c r="CT887" s="113"/>
      <c r="CU887" s="113"/>
    </row>
    <row r="888">
      <c r="A888" s="221"/>
      <c r="B888" s="5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3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3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3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3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3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3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3"/>
      <c r="CQ888" s="113"/>
      <c r="CR888" s="113"/>
      <c r="CS888" s="113"/>
      <c r="CT888" s="113"/>
      <c r="CU888" s="113"/>
    </row>
    <row r="889">
      <c r="A889" s="221"/>
      <c r="B889" s="5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3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3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3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3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3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3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3"/>
      <c r="CQ889" s="113"/>
      <c r="CR889" s="113"/>
      <c r="CS889" s="113"/>
      <c r="CT889" s="113"/>
      <c r="CU889" s="113"/>
    </row>
    <row r="890">
      <c r="A890" s="221"/>
      <c r="B890" s="5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3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3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3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3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3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3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3"/>
      <c r="CQ890" s="113"/>
      <c r="CR890" s="113"/>
      <c r="CS890" s="113"/>
      <c r="CT890" s="113"/>
      <c r="CU890" s="113"/>
    </row>
    <row r="891">
      <c r="A891" s="221"/>
      <c r="B891" s="5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3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3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3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3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3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3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3"/>
      <c r="CQ891" s="113"/>
      <c r="CR891" s="113"/>
      <c r="CS891" s="113"/>
      <c r="CT891" s="113"/>
      <c r="CU891" s="113"/>
    </row>
    <row r="892">
      <c r="A892" s="221"/>
      <c r="B892" s="5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3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3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3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3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3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3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3"/>
      <c r="CQ892" s="113"/>
      <c r="CR892" s="113"/>
      <c r="CS892" s="113"/>
      <c r="CT892" s="113"/>
      <c r="CU892" s="113"/>
    </row>
    <row r="893">
      <c r="A893" s="221"/>
      <c r="B893" s="5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3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3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3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3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3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3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3"/>
      <c r="CQ893" s="113"/>
      <c r="CR893" s="113"/>
      <c r="CS893" s="113"/>
      <c r="CT893" s="113"/>
      <c r="CU893" s="113"/>
    </row>
    <row r="894">
      <c r="A894" s="221"/>
      <c r="B894" s="5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3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3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3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3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3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3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3"/>
      <c r="CQ894" s="113"/>
      <c r="CR894" s="113"/>
      <c r="CS894" s="113"/>
      <c r="CT894" s="113"/>
      <c r="CU894" s="113"/>
    </row>
    <row r="895">
      <c r="A895" s="221"/>
      <c r="B895" s="5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3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3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3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3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3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3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3"/>
      <c r="CQ895" s="113"/>
      <c r="CR895" s="113"/>
      <c r="CS895" s="113"/>
      <c r="CT895" s="113"/>
      <c r="CU895" s="113"/>
    </row>
    <row r="896">
      <c r="A896" s="221"/>
      <c r="B896" s="5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3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3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3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3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3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3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3"/>
      <c r="CQ896" s="113"/>
      <c r="CR896" s="113"/>
      <c r="CS896" s="113"/>
      <c r="CT896" s="113"/>
      <c r="CU896" s="113"/>
    </row>
    <row r="897">
      <c r="A897" s="221"/>
      <c r="B897" s="5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3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3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3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3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3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3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3"/>
      <c r="CQ897" s="113"/>
      <c r="CR897" s="113"/>
      <c r="CS897" s="113"/>
      <c r="CT897" s="113"/>
      <c r="CU897" s="113"/>
    </row>
    <row r="898">
      <c r="A898" s="221"/>
      <c r="B898" s="5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3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3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3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3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3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3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3"/>
      <c r="CQ898" s="113"/>
      <c r="CR898" s="113"/>
      <c r="CS898" s="113"/>
      <c r="CT898" s="113"/>
      <c r="CU898" s="113"/>
    </row>
    <row r="899">
      <c r="A899" s="221"/>
      <c r="B899" s="5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3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3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3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3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3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3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3"/>
      <c r="CQ899" s="113"/>
      <c r="CR899" s="113"/>
      <c r="CS899" s="113"/>
      <c r="CT899" s="113"/>
      <c r="CU899" s="113"/>
    </row>
    <row r="900">
      <c r="A900" s="221"/>
      <c r="B900" s="5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3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3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3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3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3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3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3"/>
      <c r="CQ900" s="113"/>
      <c r="CR900" s="113"/>
      <c r="CS900" s="113"/>
      <c r="CT900" s="113"/>
      <c r="CU900" s="113"/>
    </row>
    <row r="901">
      <c r="A901" s="221"/>
      <c r="B901" s="5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3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3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3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3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3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3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3"/>
      <c r="CQ901" s="113"/>
      <c r="CR901" s="113"/>
      <c r="CS901" s="113"/>
      <c r="CT901" s="113"/>
      <c r="CU901" s="113"/>
    </row>
    <row r="902">
      <c r="A902" s="221"/>
      <c r="B902" s="5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3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3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3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3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3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3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3"/>
      <c r="CQ902" s="113"/>
      <c r="CR902" s="113"/>
      <c r="CS902" s="113"/>
      <c r="CT902" s="113"/>
      <c r="CU902" s="113"/>
    </row>
    <row r="903">
      <c r="A903" s="221"/>
      <c r="B903" s="5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3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3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3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3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3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3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3"/>
      <c r="CQ903" s="113"/>
      <c r="CR903" s="113"/>
      <c r="CS903" s="113"/>
      <c r="CT903" s="113"/>
      <c r="CU903" s="113"/>
    </row>
    <row r="904">
      <c r="A904" s="221"/>
      <c r="B904" s="5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3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3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3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3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3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3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3"/>
      <c r="CQ904" s="113"/>
      <c r="CR904" s="113"/>
      <c r="CS904" s="113"/>
      <c r="CT904" s="113"/>
      <c r="CU904" s="113"/>
    </row>
    <row r="905">
      <c r="A905" s="221"/>
      <c r="B905" s="5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3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3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3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3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3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3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3"/>
      <c r="CQ905" s="113"/>
      <c r="CR905" s="113"/>
      <c r="CS905" s="113"/>
      <c r="CT905" s="113"/>
      <c r="CU905" s="113"/>
    </row>
    <row r="906">
      <c r="A906" s="221"/>
      <c r="B906" s="5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3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3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3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3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3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3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3"/>
      <c r="CQ906" s="113"/>
      <c r="CR906" s="113"/>
      <c r="CS906" s="113"/>
      <c r="CT906" s="113"/>
      <c r="CU906" s="113"/>
    </row>
    <row r="907">
      <c r="A907" s="221"/>
      <c r="B907" s="5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3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3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3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3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3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3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3"/>
      <c r="CQ907" s="113"/>
      <c r="CR907" s="113"/>
      <c r="CS907" s="113"/>
      <c r="CT907" s="113"/>
      <c r="CU907" s="113"/>
    </row>
    <row r="908">
      <c r="A908" s="221"/>
      <c r="B908" s="5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3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3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3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3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3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3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3"/>
      <c r="CQ908" s="113"/>
      <c r="CR908" s="113"/>
      <c r="CS908" s="113"/>
      <c r="CT908" s="113"/>
      <c r="CU908" s="113"/>
    </row>
    <row r="909">
      <c r="A909" s="221"/>
      <c r="B909" s="5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3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3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3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3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3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3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3"/>
      <c r="CQ909" s="113"/>
      <c r="CR909" s="113"/>
      <c r="CS909" s="113"/>
      <c r="CT909" s="113"/>
      <c r="CU909" s="113"/>
    </row>
    <row r="910">
      <c r="A910" s="221"/>
      <c r="B910" s="5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3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3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3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3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3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3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3"/>
      <c r="CQ910" s="113"/>
      <c r="CR910" s="113"/>
      <c r="CS910" s="113"/>
      <c r="CT910" s="113"/>
      <c r="CU910" s="113"/>
    </row>
    <row r="911">
      <c r="A911" s="221"/>
      <c r="B911" s="5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3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3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3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3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3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3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3"/>
      <c r="CQ911" s="113"/>
      <c r="CR911" s="113"/>
      <c r="CS911" s="113"/>
      <c r="CT911" s="113"/>
      <c r="CU911" s="113"/>
    </row>
    <row r="912">
      <c r="A912" s="221"/>
      <c r="B912" s="5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3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3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3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3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3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3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3"/>
      <c r="CQ912" s="113"/>
      <c r="CR912" s="113"/>
      <c r="CS912" s="113"/>
      <c r="CT912" s="113"/>
      <c r="CU912" s="113"/>
    </row>
    <row r="913">
      <c r="A913" s="221"/>
      <c r="B913" s="5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3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3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3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3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3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3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3"/>
      <c r="CQ913" s="113"/>
      <c r="CR913" s="113"/>
      <c r="CS913" s="113"/>
      <c r="CT913" s="113"/>
      <c r="CU913" s="113"/>
    </row>
    <row r="914">
      <c r="A914" s="221"/>
      <c r="B914" s="5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3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3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3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3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3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3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3"/>
      <c r="CQ914" s="113"/>
      <c r="CR914" s="113"/>
      <c r="CS914" s="113"/>
      <c r="CT914" s="113"/>
      <c r="CU914" s="113"/>
    </row>
    <row r="915">
      <c r="A915" s="221"/>
      <c r="B915" s="5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3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3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3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3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3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3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3"/>
      <c r="CQ915" s="113"/>
      <c r="CR915" s="113"/>
      <c r="CS915" s="113"/>
      <c r="CT915" s="113"/>
      <c r="CU915" s="113"/>
    </row>
    <row r="916">
      <c r="A916" s="221"/>
      <c r="B916" s="5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3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3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3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3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3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3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3"/>
      <c r="CQ916" s="113"/>
      <c r="CR916" s="113"/>
      <c r="CS916" s="113"/>
      <c r="CT916" s="113"/>
      <c r="CU916" s="113"/>
    </row>
    <row r="917">
      <c r="A917" s="221"/>
      <c r="B917" s="5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3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3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3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3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3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3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3"/>
      <c r="CQ917" s="113"/>
      <c r="CR917" s="113"/>
      <c r="CS917" s="113"/>
      <c r="CT917" s="113"/>
      <c r="CU917" s="113"/>
    </row>
    <row r="918">
      <c r="A918" s="221"/>
      <c r="B918" s="5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3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3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3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3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3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3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3"/>
      <c r="CQ918" s="113"/>
      <c r="CR918" s="113"/>
      <c r="CS918" s="113"/>
      <c r="CT918" s="113"/>
      <c r="CU918" s="113"/>
    </row>
    <row r="919">
      <c r="A919" s="221"/>
      <c r="B919" s="5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3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3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3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3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3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3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3"/>
      <c r="CQ919" s="113"/>
      <c r="CR919" s="113"/>
      <c r="CS919" s="113"/>
      <c r="CT919" s="113"/>
      <c r="CU919" s="113"/>
    </row>
    <row r="920">
      <c r="A920" s="221"/>
      <c r="B920" s="5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3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3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3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3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3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3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3"/>
      <c r="CQ920" s="113"/>
      <c r="CR920" s="113"/>
      <c r="CS920" s="113"/>
      <c r="CT920" s="113"/>
      <c r="CU920" s="113"/>
    </row>
    <row r="921">
      <c r="A921" s="221"/>
      <c r="B921" s="5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3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3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3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3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3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3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3"/>
      <c r="CQ921" s="113"/>
      <c r="CR921" s="113"/>
      <c r="CS921" s="113"/>
      <c r="CT921" s="113"/>
      <c r="CU921" s="113"/>
    </row>
    <row r="922">
      <c r="A922" s="221"/>
      <c r="B922" s="5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3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3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3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3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3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3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3"/>
      <c r="CQ922" s="113"/>
      <c r="CR922" s="113"/>
      <c r="CS922" s="113"/>
      <c r="CT922" s="113"/>
      <c r="CU922" s="113"/>
    </row>
    <row r="923">
      <c r="A923" s="221"/>
      <c r="B923" s="5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3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3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3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3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3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3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3"/>
      <c r="CQ923" s="113"/>
      <c r="CR923" s="113"/>
      <c r="CS923" s="113"/>
      <c r="CT923" s="113"/>
      <c r="CU923" s="113"/>
    </row>
    <row r="924">
      <c r="A924" s="221"/>
      <c r="B924" s="5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3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3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3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3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3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3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3"/>
      <c r="CQ924" s="113"/>
      <c r="CR924" s="113"/>
      <c r="CS924" s="113"/>
      <c r="CT924" s="113"/>
      <c r="CU924" s="113"/>
    </row>
    <row r="925">
      <c r="A925" s="221"/>
      <c r="B925" s="5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3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3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3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3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3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3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3"/>
      <c r="CQ925" s="113"/>
      <c r="CR925" s="113"/>
      <c r="CS925" s="113"/>
      <c r="CT925" s="113"/>
      <c r="CU925" s="113"/>
    </row>
    <row r="926">
      <c r="A926" s="221"/>
      <c r="B926" s="5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3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3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3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3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3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3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3"/>
      <c r="CQ926" s="113"/>
      <c r="CR926" s="113"/>
      <c r="CS926" s="113"/>
      <c r="CT926" s="113"/>
      <c r="CU926" s="113"/>
    </row>
    <row r="927">
      <c r="A927" s="221"/>
      <c r="B927" s="5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3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3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3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3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3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3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3"/>
      <c r="CQ927" s="113"/>
      <c r="CR927" s="113"/>
      <c r="CS927" s="113"/>
      <c r="CT927" s="113"/>
      <c r="CU927" s="113"/>
    </row>
    <row r="928">
      <c r="A928" s="221"/>
      <c r="B928" s="5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3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3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3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3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3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3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3"/>
      <c r="CQ928" s="113"/>
      <c r="CR928" s="113"/>
      <c r="CS928" s="113"/>
      <c r="CT928" s="113"/>
      <c r="CU928" s="113"/>
    </row>
    <row r="929">
      <c r="A929" s="221"/>
      <c r="B929" s="5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3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3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3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3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3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3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3"/>
      <c r="CQ929" s="113"/>
      <c r="CR929" s="113"/>
      <c r="CS929" s="113"/>
      <c r="CT929" s="113"/>
      <c r="CU929" s="113"/>
    </row>
    <row r="930">
      <c r="A930" s="221"/>
      <c r="B930" s="5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3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3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3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3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3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3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3"/>
      <c r="CQ930" s="113"/>
      <c r="CR930" s="113"/>
      <c r="CS930" s="113"/>
      <c r="CT930" s="113"/>
      <c r="CU930" s="113"/>
    </row>
    <row r="931">
      <c r="A931" s="221"/>
      <c r="B931" s="5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3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3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3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3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3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3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3"/>
      <c r="CQ931" s="113"/>
      <c r="CR931" s="113"/>
      <c r="CS931" s="113"/>
      <c r="CT931" s="113"/>
      <c r="CU931" s="113"/>
    </row>
    <row r="932">
      <c r="A932" s="221"/>
      <c r="B932" s="5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3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3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3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3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3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3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3"/>
      <c r="CQ932" s="113"/>
      <c r="CR932" s="113"/>
      <c r="CS932" s="113"/>
      <c r="CT932" s="113"/>
      <c r="CU932" s="113"/>
    </row>
    <row r="933">
      <c r="A933" s="221"/>
      <c r="B933" s="5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3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3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3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3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3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3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3"/>
      <c r="CQ933" s="113"/>
      <c r="CR933" s="113"/>
      <c r="CS933" s="113"/>
      <c r="CT933" s="113"/>
      <c r="CU933" s="113"/>
    </row>
    <row r="934">
      <c r="A934" s="221"/>
      <c r="B934" s="5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3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3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3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3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3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3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3"/>
      <c r="CQ934" s="113"/>
      <c r="CR934" s="113"/>
      <c r="CS934" s="113"/>
      <c r="CT934" s="113"/>
      <c r="CU934" s="113"/>
    </row>
    <row r="935">
      <c r="A935" s="221"/>
      <c r="B935" s="5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3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3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3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3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3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3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3"/>
      <c r="CQ935" s="113"/>
      <c r="CR935" s="113"/>
      <c r="CS935" s="113"/>
      <c r="CT935" s="113"/>
      <c r="CU935" s="113"/>
    </row>
    <row r="936">
      <c r="A936" s="221"/>
      <c r="B936" s="5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3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3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3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3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3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3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3"/>
      <c r="CQ936" s="113"/>
      <c r="CR936" s="113"/>
      <c r="CS936" s="113"/>
      <c r="CT936" s="113"/>
      <c r="CU936" s="113"/>
    </row>
    <row r="937">
      <c r="A937" s="221"/>
      <c r="B937" s="5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3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3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3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3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3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3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3"/>
      <c r="CQ937" s="113"/>
      <c r="CR937" s="113"/>
      <c r="CS937" s="113"/>
      <c r="CT937" s="113"/>
      <c r="CU937" s="113"/>
    </row>
    <row r="938">
      <c r="A938" s="221"/>
      <c r="B938" s="5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3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3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3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3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3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3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3"/>
      <c r="CQ938" s="113"/>
      <c r="CR938" s="113"/>
      <c r="CS938" s="113"/>
      <c r="CT938" s="113"/>
      <c r="CU938" s="113"/>
    </row>
    <row r="939">
      <c r="A939" s="221"/>
      <c r="B939" s="5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3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3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3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3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3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3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3"/>
      <c r="CQ939" s="113"/>
      <c r="CR939" s="113"/>
      <c r="CS939" s="113"/>
      <c r="CT939" s="113"/>
      <c r="CU939" s="113"/>
    </row>
    <row r="940">
      <c r="A940" s="221"/>
      <c r="B940" s="5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3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3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3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3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3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3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3"/>
      <c r="CQ940" s="113"/>
      <c r="CR940" s="113"/>
      <c r="CS940" s="113"/>
      <c r="CT940" s="113"/>
      <c r="CU940" s="113"/>
    </row>
    <row r="941">
      <c r="A941" s="221"/>
      <c r="B941" s="5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3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3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3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3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3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3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3"/>
      <c r="CQ941" s="113"/>
      <c r="CR941" s="113"/>
      <c r="CS941" s="113"/>
      <c r="CT941" s="113"/>
      <c r="CU941" s="113"/>
    </row>
    <row r="942">
      <c r="A942" s="221"/>
      <c r="B942" s="5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3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3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3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3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3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3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3"/>
      <c r="CQ942" s="113"/>
      <c r="CR942" s="113"/>
      <c r="CS942" s="113"/>
      <c r="CT942" s="113"/>
      <c r="CU942" s="113"/>
    </row>
    <row r="943">
      <c r="A943" s="221"/>
      <c r="B943" s="5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3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3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3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3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3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3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3"/>
      <c r="CQ943" s="113"/>
      <c r="CR943" s="113"/>
      <c r="CS943" s="113"/>
      <c r="CT943" s="113"/>
      <c r="CU943" s="113"/>
    </row>
    <row r="944">
      <c r="A944" s="221"/>
      <c r="B944" s="5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3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3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3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3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3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3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3"/>
      <c r="CQ944" s="113"/>
      <c r="CR944" s="113"/>
      <c r="CS944" s="113"/>
      <c r="CT944" s="113"/>
      <c r="CU944" s="113"/>
    </row>
    <row r="945">
      <c r="A945" s="221"/>
      <c r="B945" s="5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3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3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3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3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3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3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3"/>
      <c r="CQ945" s="113"/>
      <c r="CR945" s="113"/>
      <c r="CS945" s="113"/>
      <c r="CT945" s="113"/>
      <c r="CU945" s="113"/>
    </row>
    <row r="946">
      <c r="A946" s="221"/>
      <c r="B946" s="5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3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3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3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3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3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3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3"/>
      <c r="CQ946" s="113"/>
      <c r="CR946" s="113"/>
      <c r="CS946" s="113"/>
      <c r="CT946" s="113"/>
      <c r="CU946" s="113"/>
    </row>
    <row r="947">
      <c r="A947" s="221"/>
      <c r="B947" s="5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3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3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3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3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3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3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3"/>
      <c r="CQ947" s="113"/>
      <c r="CR947" s="113"/>
      <c r="CS947" s="113"/>
      <c r="CT947" s="113"/>
      <c r="CU947" s="113"/>
    </row>
    <row r="948">
      <c r="A948" s="221"/>
      <c r="B948" s="5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3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3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3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3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3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3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3"/>
      <c r="CQ948" s="113"/>
      <c r="CR948" s="113"/>
      <c r="CS948" s="113"/>
      <c r="CT948" s="113"/>
      <c r="CU948" s="113"/>
    </row>
    <row r="949">
      <c r="A949" s="221"/>
      <c r="B949" s="5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3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3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3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3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3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3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3"/>
      <c r="CQ949" s="113"/>
      <c r="CR949" s="113"/>
      <c r="CS949" s="113"/>
      <c r="CT949" s="113"/>
      <c r="CU949" s="113"/>
    </row>
    <row r="950">
      <c r="A950" s="221"/>
      <c r="B950" s="5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3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3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3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3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3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3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3"/>
      <c r="CQ950" s="113"/>
      <c r="CR950" s="113"/>
      <c r="CS950" s="113"/>
      <c r="CT950" s="113"/>
      <c r="CU950" s="113"/>
    </row>
    <row r="951">
      <c r="A951" s="221"/>
      <c r="B951" s="5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3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3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3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3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3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3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3"/>
      <c r="CQ951" s="113"/>
      <c r="CR951" s="113"/>
      <c r="CS951" s="113"/>
      <c r="CT951" s="113"/>
      <c r="CU951" s="113"/>
    </row>
    <row r="952">
      <c r="A952" s="221"/>
      <c r="B952" s="5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3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3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3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3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3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3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3"/>
      <c r="CQ952" s="113"/>
      <c r="CR952" s="113"/>
      <c r="CS952" s="113"/>
      <c r="CT952" s="113"/>
      <c r="CU952" s="113"/>
    </row>
    <row r="953">
      <c r="A953" s="221"/>
      <c r="B953" s="5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3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3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3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3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3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3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3"/>
      <c r="CQ953" s="113"/>
      <c r="CR953" s="113"/>
      <c r="CS953" s="113"/>
      <c r="CT953" s="113"/>
      <c r="CU953" s="113"/>
    </row>
    <row r="954">
      <c r="A954" s="221"/>
      <c r="B954" s="5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3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3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3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3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3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3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3"/>
      <c r="CQ954" s="113"/>
      <c r="CR954" s="113"/>
      <c r="CS954" s="113"/>
      <c r="CT954" s="113"/>
      <c r="CU954" s="113"/>
    </row>
    <row r="955">
      <c r="A955" s="221"/>
      <c r="B955" s="5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3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3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3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3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3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3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3"/>
      <c r="CQ955" s="113"/>
      <c r="CR955" s="113"/>
      <c r="CS955" s="113"/>
      <c r="CT955" s="113"/>
      <c r="CU955" s="113"/>
    </row>
    <row r="956">
      <c r="A956" s="221"/>
      <c r="B956" s="5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3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3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3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3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3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3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3"/>
      <c r="CQ956" s="113"/>
      <c r="CR956" s="113"/>
      <c r="CS956" s="113"/>
      <c r="CT956" s="113"/>
      <c r="CU956" s="113"/>
    </row>
    <row r="957">
      <c r="A957" s="221"/>
      <c r="B957" s="5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3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3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3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3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3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3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3"/>
      <c r="CQ957" s="113"/>
      <c r="CR957" s="113"/>
      <c r="CS957" s="113"/>
      <c r="CT957" s="113"/>
      <c r="CU957" s="113"/>
    </row>
    <row r="958">
      <c r="A958" s="221"/>
      <c r="B958" s="5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3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3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3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3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3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3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3"/>
      <c r="CQ958" s="113"/>
      <c r="CR958" s="113"/>
      <c r="CS958" s="113"/>
      <c r="CT958" s="113"/>
      <c r="CU958" s="113"/>
    </row>
    <row r="959">
      <c r="A959" s="221"/>
      <c r="B959" s="5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3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3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3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3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3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3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3"/>
      <c r="CQ959" s="113"/>
      <c r="CR959" s="113"/>
      <c r="CS959" s="113"/>
      <c r="CT959" s="113"/>
      <c r="CU959" s="113"/>
    </row>
    <row r="960">
      <c r="A960" s="221"/>
      <c r="B960" s="5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3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3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3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3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3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3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3"/>
      <c r="CQ960" s="113"/>
      <c r="CR960" s="113"/>
      <c r="CS960" s="113"/>
      <c r="CT960" s="113"/>
      <c r="CU960" s="113"/>
    </row>
    <row r="961">
      <c r="A961" s="221"/>
      <c r="B961" s="5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3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3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3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3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3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3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3"/>
      <c r="CQ961" s="113"/>
      <c r="CR961" s="113"/>
      <c r="CS961" s="113"/>
      <c r="CT961" s="113"/>
      <c r="CU961" s="113"/>
    </row>
    <row r="962">
      <c r="A962" s="221"/>
      <c r="B962" s="5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3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3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3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3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3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3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3"/>
      <c r="CQ962" s="113"/>
      <c r="CR962" s="113"/>
      <c r="CS962" s="113"/>
      <c r="CT962" s="113"/>
      <c r="CU962" s="113"/>
    </row>
    <row r="963">
      <c r="A963" s="221"/>
      <c r="B963" s="5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3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3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3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3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3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3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3"/>
      <c r="CQ963" s="113"/>
      <c r="CR963" s="113"/>
      <c r="CS963" s="113"/>
      <c r="CT963" s="113"/>
      <c r="CU963" s="113"/>
    </row>
    <row r="964">
      <c r="A964" s="221"/>
      <c r="B964" s="5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3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3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3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3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3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3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3"/>
      <c r="CQ964" s="113"/>
      <c r="CR964" s="113"/>
      <c r="CS964" s="113"/>
      <c r="CT964" s="113"/>
      <c r="CU964" s="113"/>
    </row>
    <row r="965">
      <c r="A965" s="221"/>
      <c r="B965" s="5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3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3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3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3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3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3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3"/>
      <c r="CQ965" s="113"/>
      <c r="CR965" s="113"/>
      <c r="CS965" s="113"/>
      <c r="CT965" s="113"/>
      <c r="CU965" s="113"/>
    </row>
    <row r="966">
      <c r="A966" s="221"/>
      <c r="B966" s="5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3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3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3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3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3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3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3"/>
      <c r="CQ966" s="113"/>
      <c r="CR966" s="113"/>
      <c r="CS966" s="113"/>
      <c r="CT966" s="113"/>
      <c r="CU966" s="113"/>
    </row>
    <row r="967">
      <c r="A967" s="221"/>
      <c r="B967" s="5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3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3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3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3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3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3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3"/>
      <c r="CQ967" s="113"/>
      <c r="CR967" s="113"/>
      <c r="CS967" s="113"/>
      <c r="CT967" s="113"/>
      <c r="CU967" s="113"/>
    </row>
    <row r="968">
      <c r="A968" s="221"/>
      <c r="B968" s="5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3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3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3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3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3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3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3"/>
      <c r="CQ968" s="113"/>
      <c r="CR968" s="113"/>
      <c r="CS968" s="113"/>
      <c r="CT968" s="113"/>
      <c r="CU968" s="113"/>
    </row>
    <row r="969">
      <c r="A969" s="221"/>
      <c r="B969" s="5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3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3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3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3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3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3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3"/>
      <c r="CQ969" s="113"/>
      <c r="CR969" s="113"/>
      <c r="CS969" s="113"/>
      <c r="CT969" s="113"/>
      <c r="CU969" s="113"/>
    </row>
    <row r="970">
      <c r="A970" s="221"/>
      <c r="B970" s="5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3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3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3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3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3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3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3"/>
      <c r="CQ970" s="113"/>
      <c r="CR970" s="113"/>
      <c r="CS970" s="113"/>
      <c r="CT970" s="113"/>
      <c r="CU970" s="113"/>
    </row>
    <row r="971">
      <c r="A971" s="221"/>
      <c r="B971" s="5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3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3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3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3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3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3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3"/>
      <c r="CQ971" s="113"/>
      <c r="CR971" s="113"/>
      <c r="CS971" s="113"/>
      <c r="CT971" s="113"/>
      <c r="CU971" s="113"/>
    </row>
    <row r="972">
      <c r="A972" s="221"/>
      <c r="B972" s="5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3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3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3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3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3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3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3"/>
      <c r="CQ972" s="113"/>
      <c r="CR972" s="113"/>
      <c r="CS972" s="113"/>
      <c r="CT972" s="113"/>
      <c r="CU972" s="113"/>
    </row>
    <row r="973">
      <c r="A973" s="221"/>
      <c r="B973" s="5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3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3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3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3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3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3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3"/>
      <c r="CQ973" s="113"/>
      <c r="CR973" s="113"/>
      <c r="CS973" s="113"/>
      <c r="CT973" s="113"/>
      <c r="CU973" s="113"/>
    </row>
    <row r="974">
      <c r="A974" s="221"/>
      <c r="B974" s="5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3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3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3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3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3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3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3"/>
      <c r="CQ974" s="113"/>
      <c r="CR974" s="113"/>
      <c r="CS974" s="113"/>
      <c r="CT974" s="113"/>
      <c r="CU974" s="113"/>
    </row>
    <row r="975">
      <c r="A975" s="221"/>
      <c r="B975" s="5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3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3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3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3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3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3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3"/>
      <c r="CQ975" s="113"/>
      <c r="CR975" s="113"/>
      <c r="CS975" s="113"/>
      <c r="CT975" s="113"/>
      <c r="CU975" s="113"/>
    </row>
    <row r="976">
      <c r="A976" s="221"/>
      <c r="B976" s="5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3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3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3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3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3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3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3"/>
      <c r="CQ976" s="113"/>
      <c r="CR976" s="113"/>
      <c r="CS976" s="113"/>
      <c r="CT976" s="113"/>
      <c r="CU976" s="113"/>
    </row>
    <row r="977">
      <c r="A977" s="221"/>
      <c r="B977" s="5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3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3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3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3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3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3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3"/>
      <c r="CQ977" s="113"/>
      <c r="CR977" s="113"/>
      <c r="CS977" s="113"/>
      <c r="CT977" s="113"/>
      <c r="CU977" s="113"/>
    </row>
    <row r="978">
      <c r="A978" s="221"/>
      <c r="B978" s="5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3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3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3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3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3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3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3"/>
      <c r="CQ978" s="113"/>
      <c r="CR978" s="113"/>
      <c r="CS978" s="113"/>
      <c r="CT978" s="113"/>
      <c r="CU978" s="113"/>
    </row>
    <row r="979">
      <c r="A979" s="221"/>
      <c r="B979" s="5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3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3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3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3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3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3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3"/>
      <c r="CQ979" s="113"/>
      <c r="CR979" s="113"/>
      <c r="CS979" s="113"/>
      <c r="CT979" s="113"/>
      <c r="CU979" s="113"/>
    </row>
    <row r="980">
      <c r="A980" s="221"/>
      <c r="B980" s="5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3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3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3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3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3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3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3"/>
      <c r="CQ980" s="113"/>
      <c r="CR980" s="113"/>
      <c r="CS980" s="113"/>
      <c r="CT980" s="113"/>
      <c r="CU980" s="113"/>
    </row>
    <row r="981">
      <c r="A981" s="221"/>
      <c r="B981" s="5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3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3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3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3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3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3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3"/>
      <c r="CQ981" s="113"/>
      <c r="CR981" s="113"/>
      <c r="CS981" s="113"/>
      <c r="CT981" s="113"/>
      <c r="CU981" s="113"/>
    </row>
    <row r="982">
      <c r="A982" s="221"/>
      <c r="B982" s="5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3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3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3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3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3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3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3"/>
      <c r="CQ982" s="113"/>
      <c r="CR982" s="113"/>
      <c r="CS982" s="113"/>
      <c r="CT982" s="113"/>
      <c r="CU982" s="113"/>
    </row>
    <row r="983">
      <c r="A983" s="221"/>
      <c r="B983" s="5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3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3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3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3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3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3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3"/>
      <c r="CQ983" s="113"/>
      <c r="CR983" s="113"/>
      <c r="CS983" s="113"/>
      <c r="CT983" s="113"/>
      <c r="CU983" s="113"/>
    </row>
    <row r="984">
      <c r="A984" s="221"/>
      <c r="B984" s="5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3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3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3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3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3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3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3"/>
      <c r="CQ984" s="113"/>
      <c r="CR984" s="113"/>
      <c r="CS984" s="113"/>
      <c r="CT984" s="113"/>
      <c r="CU984" s="113"/>
    </row>
    <row r="985">
      <c r="A985" s="221"/>
      <c r="B985" s="5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3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3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3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3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3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3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3"/>
      <c r="CQ985" s="113"/>
      <c r="CR985" s="113"/>
      <c r="CS985" s="113"/>
      <c r="CT985" s="113"/>
      <c r="CU985" s="113"/>
    </row>
    <row r="986">
      <c r="A986" s="221"/>
      <c r="B986" s="5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3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3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3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3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3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3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3"/>
      <c r="CQ986" s="113"/>
      <c r="CR986" s="113"/>
      <c r="CS986" s="113"/>
      <c r="CT986" s="113"/>
      <c r="CU986" s="113"/>
    </row>
    <row r="987">
      <c r="A987" s="221"/>
      <c r="B987" s="5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3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3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3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3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3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3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3"/>
      <c r="CQ987" s="113"/>
      <c r="CR987" s="113"/>
      <c r="CS987" s="113"/>
      <c r="CT987" s="113"/>
      <c r="CU987" s="113"/>
    </row>
    <row r="988">
      <c r="A988" s="221"/>
      <c r="B988" s="5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3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3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3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3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3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3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3"/>
      <c r="CQ988" s="113"/>
      <c r="CR988" s="113"/>
      <c r="CS988" s="113"/>
      <c r="CT988" s="113"/>
      <c r="CU988" s="113"/>
    </row>
    <row r="989">
      <c r="A989" s="221"/>
      <c r="B989" s="5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3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3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3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3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3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3"/>
      <c r="CQ989" s="113"/>
      <c r="CR989" s="113"/>
      <c r="CS989" s="113"/>
      <c r="CT989" s="113"/>
      <c r="CU989" s="113"/>
    </row>
    <row r="990">
      <c r="A990" s="221"/>
      <c r="B990" s="5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3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3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3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3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3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3"/>
      <c r="CQ990" s="113"/>
      <c r="CR990" s="113"/>
      <c r="CS990" s="113"/>
      <c r="CT990" s="113"/>
      <c r="CU990" s="113"/>
    </row>
    <row r="991">
      <c r="A991" s="221"/>
      <c r="B991" s="5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3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3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3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3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3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3"/>
      <c r="CQ991" s="113"/>
      <c r="CR991" s="113"/>
      <c r="CS991" s="113"/>
      <c r="CT991" s="113"/>
      <c r="CU991" s="113"/>
    </row>
    <row r="992">
      <c r="A992" s="221"/>
      <c r="B992" s="5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3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3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3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3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3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3"/>
      <c r="CQ992" s="113"/>
      <c r="CR992" s="113"/>
      <c r="CS992" s="113"/>
      <c r="CT992" s="113"/>
      <c r="CU992" s="113"/>
    </row>
    <row r="993">
      <c r="A993" s="221"/>
      <c r="B993" s="5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3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3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3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3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3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3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3"/>
      <c r="CQ993" s="113"/>
      <c r="CR993" s="113"/>
      <c r="CS993" s="113"/>
      <c r="CT993" s="113"/>
      <c r="CU993" s="113"/>
    </row>
    <row r="994">
      <c r="A994" s="221"/>
      <c r="B994" s="5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3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3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3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3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3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3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3"/>
      <c r="CQ994" s="113"/>
      <c r="CR994" s="113"/>
      <c r="CS994" s="113"/>
      <c r="CT994" s="113"/>
      <c r="CU994" s="113"/>
    </row>
    <row r="995">
      <c r="A995" s="221"/>
      <c r="B995" s="5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3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3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3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3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3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3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3"/>
      <c r="CQ995" s="113"/>
      <c r="CR995" s="113"/>
      <c r="CS995" s="113"/>
      <c r="CT995" s="113"/>
      <c r="CU995" s="113"/>
    </row>
    <row r="996">
      <c r="A996" s="221"/>
      <c r="B996" s="5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3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3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3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3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3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3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3"/>
      <c r="CQ996" s="113"/>
      <c r="CR996" s="113"/>
      <c r="CS996" s="113"/>
      <c r="CT996" s="113"/>
      <c r="CU996" s="113"/>
    </row>
    <row r="997">
      <c r="A997" s="221"/>
      <c r="B997" s="5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3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3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3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3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3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3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3"/>
      <c r="CQ997" s="113"/>
      <c r="CR997" s="113"/>
      <c r="CS997" s="113"/>
      <c r="CT997" s="113"/>
      <c r="CU997" s="113"/>
    </row>
    <row r="998">
      <c r="A998" s="221"/>
      <c r="B998" s="5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3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3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3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3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3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3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3"/>
      <c r="CQ998" s="113"/>
      <c r="CR998" s="113"/>
      <c r="CS998" s="113"/>
      <c r="CT998" s="113"/>
      <c r="CU998" s="113"/>
    </row>
    <row r="999">
      <c r="A999" s="221"/>
      <c r="B999" s="5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3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3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3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3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3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3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3"/>
      <c r="CQ999" s="113"/>
      <c r="CR999" s="113"/>
      <c r="CS999" s="113"/>
      <c r="CT999" s="113"/>
      <c r="CU999" s="113"/>
    </row>
    <row r="1000">
      <c r="A1000" s="221"/>
      <c r="B1000" s="5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3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3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3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3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3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3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3"/>
      <c r="CQ1000" s="113"/>
      <c r="CR1000" s="113"/>
      <c r="CS1000" s="113"/>
      <c r="CT1000" s="113"/>
      <c r="CU1000" s="113"/>
    </row>
    <row r="1001">
      <c r="A1001" s="221"/>
      <c r="B1001" s="50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3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3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3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3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3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3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3"/>
      <c r="CQ1001" s="113"/>
      <c r="CR1001" s="113"/>
      <c r="CS1001" s="113"/>
      <c r="CT1001" s="113"/>
      <c r="CU1001" s="113"/>
    </row>
    <row r="1002">
      <c r="A1002" s="221"/>
      <c r="B1002" s="50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3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3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3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3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3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3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3"/>
      <c r="CQ1002" s="113"/>
      <c r="CR1002" s="113"/>
      <c r="CS1002" s="113"/>
      <c r="CT1002" s="113"/>
      <c r="CU1002" s="113"/>
    </row>
    <row r="1003">
      <c r="A1003" s="221"/>
      <c r="B1003" s="50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3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3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3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3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3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3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3"/>
      <c r="CQ1003" s="113"/>
      <c r="CR1003" s="113"/>
      <c r="CS1003" s="113"/>
      <c r="CT1003" s="113"/>
      <c r="CU1003" s="113"/>
    </row>
    <row r="1004">
      <c r="A1004" s="221"/>
      <c r="B1004" s="50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3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3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3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3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3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3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3"/>
      <c r="CQ1004" s="113"/>
      <c r="CR1004" s="113"/>
      <c r="CS1004" s="113"/>
      <c r="CT1004" s="113"/>
      <c r="CU1004" s="113"/>
    </row>
    <row r="1005">
      <c r="A1005" s="221"/>
      <c r="B1005" s="50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3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3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3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3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3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3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3"/>
      <c r="CQ1005" s="113"/>
      <c r="CR1005" s="113"/>
      <c r="CS1005" s="113"/>
      <c r="CT1005" s="113"/>
      <c r="CU1005" s="113"/>
    </row>
    <row r="1006">
      <c r="A1006" s="221"/>
      <c r="B1006" s="50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3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3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3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3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3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3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3"/>
      <c r="CQ1006" s="113"/>
      <c r="CR1006" s="113"/>
      <c r="CS1006" s="113"/>
      <c r="CT1006" s="113"/>
      <c r="CU1006" s="113"/>
    </row>
    <row r="1007">
      <c r="A1007" s="221"/>
      <c r="B1007" s="50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3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3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3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3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3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3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3"/>
      <c r="CQ1007" s="113"/>
      <c r="CR1007" s="113"/>
      <c r="CS1007" s="113"/>
      <c r="CT1007" s="113"/>
      <c r="CU1007" s="113"/>
    </row>
    <row r="1008">
      <c r="A1008" s="221"/>
      <c r="B1008" s="50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3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3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3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3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3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3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3"/>
      <c r="CQ1008" s="113"/>
      <c r="CR1008" s="113"/>
      <c r="CS1008" s="113"/>
      <c r="CT1008" s="113"/>
      <c r="CU1008" s="113"/>
    </row>
    <row r="1009">
      <c r="A1009" s="221"/>
      <c r="B1009" s="50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3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3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3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3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3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3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3"/>
      <c r="CQ1009" s="113"/>
      <c r="CR1009" s="113"/>
      <c r="CS1009" s="113"/>
      <c r="CT1009" s="113"/>
      <c r="CU1009" s="113"/>
    </row>
    <row r="1010">
      <c r="A1010" s="221"/>
      <c r="B1010" s="50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3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3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3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3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3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3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3"/>
      <c r="CQ1010" s="113"/>
      <c r="CR1010" s="113"/>
      <c r="CS1010" s="113"/>
      <c r="CT1010" s="113"/>
      <c r="CU1010" s="113"/>
    </row>
    <row r="1011">
      <c r="A1011" s="221"/>
      <c r="B1011" s="50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3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3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3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3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3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3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3"/>
      <c r="CQ1011" s="113"/>
      <c r="CR1011" s="113"/>
      <c r="CS1011" s="113"/>
      <c r="CT1011" s="113"/>
      <c r="CU1011" s="113"/>
    </row>
    <row r="1012">
      <c r="A1012" s="221"/>
      <c r="B1012" s="50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3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3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3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3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3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3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3"/>
      <c r="CQ1012" s="113"/>
      <c r="CR1012" s="113"/>
      <c r="CS1012" s="113"/>
      <c r="CT1012" s="113"/>
      <c r="CU1012" s="113"/>
    </row>
    <row r="1013">
      <c r="A1013" s="221"/>
      <c r="B1013" s="50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3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3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3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3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3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3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3"/>
      <c r="CQ1013" s="113"/>
      <c r="CR1013" s="113"/>
      <c r="CS1013" s="113"/>
      <c r="CT1013" s="113"/>
      <c r="CU1013" s="113"/>
    </row>
    <row r="1014">
      <c r="A1014" s="221"/>
      <c r="B1014" s="50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3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3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3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3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3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3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3"/>
      <c r="CQ1014" s="113"/>
      <c r="CR1014" s="113"/>
      <c r="CS1014" s="113"/>
      <c r="CT1014" s="113"/>
      <c r="CU1014" s="113"/>
    </row>
    <row r="1015">
      <c r="A1015" s="221"/>
      <c r="B1015" s="50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3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3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3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3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3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3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3"/>
      <c r="CQ1015" s="113"/>
      <c r="CR1015" s="113"/>
      <c r="CS1015" s="113"/>
      <c r="CT1015" s="113"/>
      <c r="CU1015" s="113"/>
    </row>
    <row r="1016">
      <c r="A1016" s="221"/>
      <c r="B1016" s="50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3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3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3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3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3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3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3"/>
      <c r="CQ1016" s="113"/>
      <c r="CR1016" s="113"/>
      <c r="CS1016" s="113"/>
      <c r="CT1016" s="113"/>
      <c r="CU1016" s="113"/>
    </row>
    <row r="1017">
      <c r="A1017" s="221"/>
      <c r="B1017" s="50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3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3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3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3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3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3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3"/>
      <c r="CQ1017" s="113"/>
      <c r="CR1017" s="113"/>
      <c r="CS1017" s="113"/>
      <c r="CT1017" s="113"/>
      <c r="CU1017" s="113"/>
    </row>
    <row r="1018">
      <c r="A1018" s="221"/>
      <c r="B1018" s="50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3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3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3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3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3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3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3"/>
      <c r="CQ1018" s="113"/>
      <c r="CR1018" s="113"/>
      <c r="CS1018" s="113"/>
      <c r="CT1018" s="113"/>
      <c r="CU1018" s="113"/>
    </row>
    <row r="1019">
      <c r="A1019" s="221"/>
      <c r="B1019" s="50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3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3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3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3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3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3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3"/>
      <c r="CQ1019" s="113"/>
      <c r="CR1019" s="113"/>
      <c r="CS1019" s="113"/>
      <c r="CT1019" s="113"/>
      <c r="CU1019" s="113"/>
    </row>
    <row r="1020">
      <c r="A1020" s="221"/>
      <c r="B1020" s="50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3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3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3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3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3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3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3"/>
      <c r="CQ1020" s="113"/>
      <c r="CR1020" s="113"/>
      <c r="CS1020" s="113"/>
      <c r="CT1020" s="113"/>
      <c r="CU1020" s="113"/>
    </row>
    <row r="1021">
      <c r="A1021" s="221"/>
      <c r="B1021" s="50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3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3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3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3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3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3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3"/>
      <c r="CQ1021" s="113"/>
      <c r="CR1021" s="113"/>
      <c r="CS1021" s="113"/>
      <c r="CT1021" s="113"/>
      <c r="CU1021" s="113"/>
    </row>
    <row r="1022">
      <c r="A1022" s="221"/>
      <c r="B1022" s="50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3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3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3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3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3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3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3"/>
      <c r="CQ1022" s="113"/>
      <c r="CR1022" s="113"/>
      <c r="CS1022" s="113"/>
      <c r="CT1022" s="113"/>
      <c r="CU1022" s="113"/>
    </row>
  </sheetData>
  <mergeCells count="8">
    <mergeCell ref="B8:B10"/>
    <mergeCell ref="D8:O8"/>
    <mergeCell ref="Q8:AB8"/>
    <mergeCell ref="AD8:AO8"/>
    <mergeCell ref="AQ8:BB8"/>
    <mergeCell ref="BD8:BO8"/>
    <mergeCell ref="BQ8:CB8"/>
    <mergeCell ref="CD8:CO8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  <tableParts count="1"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43.25"/>
    <col customWidth="1" min="3" max="4" width="14.88"/>
    <col customWidth="1" min="10" max="10" width="42.0"/>
  </cols>
  <sheetData>
    <row r="1" ht="18.7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1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1"/>
      <c r="BD1" s="2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</row>
    <row r="2" ht="18.75" customHeight="1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1"/>
      <c r="AC2" s="2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1"/>
      <c r="BD2" s="2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</row>
    <row r="3" ht="11.25" customHeight="1">
      <c r="A3" s="1"/>
      <c r="B3" s="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1"/>
      <c r="AC3" s="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1"/>
      <c r="BD3" s="4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</row>
    <row r="4" ht="42.0" customHeight="1">
      <c r="A4" s="1"/>
      <c r="B4" s="5" t="s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1"/>
      <c r="AC4" s="5" t="s">
        <v>0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1"/>
      <c r="BD4" s="5" t="s">
        <v>0</v>
      </c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</row>
    <row r="5" ht="18.75" customHeight="1">
      <c r="A5" s="1"/>
      <c r="B5" s="6" t="s">
        <v>255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1"/>
      <c r="AC5" s="6" t="s">
        <v>256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1"/>
      <c r="BD5" s="6" t="s">
        <v>257</v>
      </c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</row>
    <row r="6" ht="18.75" customHeight="1">
      <c r="A6" s="1"/>
      <c r="B6" s="7" t="s">
        <v>258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"/>
      <c r="AC6" s="1" t="s">
        <v>3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1"/>
      <c r="BD6" s="1" t="s">
        <v>3</v>
      </c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</row>
    <row r="7" ht="21.75" customHeight="1">
      <c r="A7" s="224"/>
      <c r="B7" s="224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</row>
    <row r="8" ht="21.75" customHeight="1">
      <c r="A8" s="224"/>
      <c r="B8" s="225" t="s">
        <v>259</v>
      </c>
      <c r="C8" s="226">
        <f>'Сводная'!D39</f>
        <v>117216269</v>
      </c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</row>
    <row r="9">
      <c r="A9" s="224"/>
      <c r="B9" s="227" t="s">
        <v>260</v>
      </c>
      <c r="C9" s="228" t="s">
        <v>261</v>
      </c>
      <c r="D9" s="39"/>
      <c r="E9" s="228" t="s">
        <v>262</v>
      </c>
      <c r="F9" s="39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</row>
    <row r="10">
      <c r="A10" s="224"/>
      <c r="B10" s="157"/>
      <c r="C10" s="229" t="s">
        <v>263</v>
      </c>
      <c r="D10" s="229" t="s">
        <v>264</v>
      </c>
      <c r="E10" s="229" t="s">
        <v>263</v>
      </c>
      <c r="F10" s="229" t="s">
        <v>264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</row>
    <row r="11">
      <c r="A11" s="224"/>
      <c r="B11" s="157"/>
      <c r="C11" s="230">
        <f>MAX('Сводная'!D98:CP98)/12</f>
        <v>4.5</v>
      </c>
      <c r="D11" s="231">
        <f>MAX('Сводная'!D98:CP98)</f>
        <v>54</v>
      </c>
      <c r="E11" s="232">
        <f>(MAX('Сводная'!J98:CP98)-6)/12</f>
        <v>4</v>
      </c>
      <c r="F11" s="229">
        <f>(MAX('Сводная'!K98:CV98)-6)</f>
        <v>48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</row>
    <row r="12">
      <c r="A12" s="224"/>
      <c r="B12" s="93"/>
      <c r="C12" s="93"/>
      <c r="D12" s="93"/>
      <c r="E12" s="93"/>
      <c r="F12" s="93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</row>
    <row r="13" ht="40.5" customHeight="1">
      <c r="A13" s="233"/>
      <c r="B13" s="234" t="s">
        <v>265</v>
      </c>
      <c r="C13" s="235">
        <f>IRR(C21:I21)</f>
        <v>0.1522314644</v>
      </c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</row>
    <row r="14">
      <c r="A14" s="55"/>
      <c r="B14" s="55"/>
      <c r="C14" s="31"/>
      <c r="D14" s="31"/>
      <c r="E14" s="31"/>
      <c r="F14" s="31"/>
      <c r="G14" s="31"/>
      <c r="H14" s="31"/>
      <c r="I14" s="31"/>
      <c r="J14" s="31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</row>
    <row r="15">
      <c r="A15" s="224"/>
      <c r="B15" s="236" t="s">
        <v>7</v>
      </c>
      <c r="C15" s="62">
        <v>1.0</v>
      </c>
      <c r="D15" s="62">
        <v>2.0</v>
      </c>
      <c r="E15" s="62">
        <v>3.0</v>
      </c>
      <c r="F15" s="62">
        <v>4.0</v>
      </c>
      <c r="G15" s="62">
        <v>5.0</v>
      </c>
      <c r="H15" s="62">
        <v>6.0</v>
      </c>
      <c r="I15" s="62">
        <v>7.0</v>
      </c>
      <c r="J15" s="62" t="s">
        <v>266</v>
      </c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</row>
    <row r="16">
      <c r="A16" s="224"/>
      <c r="B16" s="225" t="s">
        <v>267</v>
      </c>
      <c r="C16" s="226">
        <f>'Выручка'!$I$38</f>
        <v>55771320</v>
      </c>
      <c r="D16" s="226">
        <f>'Выручка'!$I$39</f>
        <v>104442613</v>
      </c>
      <c r="E16" s="226">
        <f>'Выручка'!$I$40</f>
        <v>111363458.1</v>
      </c>
      <c r="F16" s="226">
        <f>'Выручка'!$I$41</f>
        <v>117700470.5</v>
      </c>
      <c r="G16" s="226">
        <f>'Выручка'!$I$42</f>
        <v>123931909.4</v>
      </c>
      <c r="H16" s="226">
        <f>'Выручка'!$I$43</f>
        <v>130195696.9</v>
      </c>
      <c r="I16" s="226">
        <f>'Выручка'!$I$44</f>
        <v>136204364</v>
      </c>
      <c r="J16" s="237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</row>
    <row r="17">
      <c r="A17" s="224"/>
      <c r="B17" s="225" t="s">
        <v>268</v>
      </c>
      <c r="C17" s="238">
        <f t="shared" ref="C17:I17" si="1">C18/C16</f>
        <v>0.2703944063</v>
      </c>
      <c r="D17" s="238">
        <f t="shared" si="1"/>
        <v>0.2677442262</v>
      </c>
      <c r="E17" s="238">
        <f t="shared" si="1"/>
        <v>0.2952885642</v>
      </c>
      <c r="F17" s="238">
        <f t="shared" si="1"/>
        <v>0.3182110544</v>
      </c>
      <c r="G17" s="238">
        <f t="shared" si="1"/>
        <v>0.3386891566</v>
      </c>
      <c r="H17" s="238">
        <f t="shared" si="1"/>
        <v>0.3574751654</v>
      </c>
      <c r="I17" s="238">
        <f t="shared" si="1"/>
        <v>0.3741143476</v>
      </c>
      <c r="J17" s="237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</row>
    <row r="18">
      <c r="A18" s="224"/>
      <c r="B18" s="225" t="s">
        <v>269</v>
      </c>
      <c r="C18" s="226">
        <f>'Сводная'!P16</f>
        <v>15080252.96</v>
      </c>
      <c r="D18" s="226">
        <f>'Сводная'!AC16</f>
        <v>27963906.59</v>
      </c>
      <c r="E18" s="226">
        <f>'Сводная'!AP16</f>
        <v>32884355.63</v>
      </c>
      <c r="F18" s="226">
        <f>'Сводная'!BC16</f>
        <v>37453590.82</v>
      </c>
      <c r="G18" s="226">
        <f>'Сводная'!BP16</f>
        <v>41974393.88</v>
      </c>
      <c r="H18" s="226">
        <f>'Сводная'!CC16</f>
        <v>46541728.3</v>
      </c>
      <c r="I18" s="226">
        <f>'Сводная'!CP16</f>
        <v>50956006.77</v>
      </c>
      <c r="J18" s="237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</row>
    <row r="19">
      <c r="A19" s="224"/>
      <c r="B19" s="225" t="s">
        <v>270</v>
      </c>
      <c r="C19" s="226">
        <f>'Сводная'!P23</f>
        <v>5190997.618</v>
      </c>
      <c r="D19" s="226">
        <f>'Сводная'!AC23</f>
        <v>17282373.68</v>
      </c>
      <c r="E19" s="226">
        <f>'Сводная'!AP23</f>
        <v>24745685.06</v>
      </c>
      <c r="F19" s="226">
        <f>'Сводная'!BC23</f>
        <v>30571943.05</v>
      </c>
      <c r="G19" s="226">
        <f>'Сводная'!BP23</f>
        <v>34718859.77</v>
      </c>
      <c r="H19" s="226">
        <f>'Сводная'!CC23</f>
        <v>38910366.94</v>
      </c>
      <c r="I19" s="226">
        <f>'Сводная'!CP23</f>
        <v>42964125.39</v>
      </c>
      <c r="J19" s="237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</row>
    <row r="20">
      <c r="A20" s="224"/>
      <c r="B20" s="225" t="s">
        <v>271</v>
      </c>
      <c r="C20" s="238">
        <f t="shared" ref="C20:I20" si="2">C19/C16</f>
        <v>0.09307647045</v>
      </c>
      <c r="D20" s="238">
        <f t="shared" si="2"/>
        <v>0.1654724368</v>
      </c>
      <c r="E20" s="238">
        <f t="shared" si="2"/>
        <v>0.2222065073</v>
      </c>
      <c r="F20" s="238">
        <f t="shared" si="2"/>
        <v>0.2597435926</v>
      </c>
      <c r="G20" s="238">
        <f t="shared" si="2"/>
        <v>0.2801446369</v>
      </c>
      <c r="H20" s="238">
        <f t="shared" si="2"/>
        <v>0.2988606218</v>
      </c>
      <c r="I20" s="238">
        <f t="shared" si="2"/>
        <v>0.3154386844</v>
      </c>
      <c r="J20" s="237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</row>
    <row r="21">
      <c r="A21" s="31"/>
      <c r="B21" s="239" t="s">
        <v>272</v>
      </c>
      <c r="C21" s="240">
        <f>'Сводная'!P36</f>
        <v>-110838727.4</v>
      </c>
      <c r="D21" s="240">
        <f>'Сводная'!AC36</f>
        <v>17282373.68</v>
      </c>
      <c r="E21" s="240">
        <f>'Сводная'!AP36</f>
        <v>24745685.06</v>
      </c>
      <c r="F21" s="240">
        <f>'Сводная'!BC36</f>
        <v>30571943.05</v>
      </c>
      <c r="G21" s="240">
        <f>'Сводная'!BP36</f>
        <v>34718859.77</v>
      </c>
      <c r="H21" s="240">
        <f>'Сводная'!CC36</f>
        <v>38910366.94</v>
      </c>
      <c r="I21" s="240">
        <f>'Сводная'!CP36</f>
        <v>42964125.39</v>
      </c>
      <c r="J21" s="24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</row>
    <row r="2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</row>
    <row r="23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</row>
    <row r="24">
      <c r="A24" s="55"/>
      <c r="B24" s="242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</row>
    <row r="25">
      <c r="A25" s="55"/>
      <c r="B25" s="224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</row>
    <row r="26">
      <c r="A26" s="55"/>
      <c r="B26" s="224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</row>
    <row r="27">
      <c r="A27" s="55"/>
      <c r="B27" s="243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</row>
    <row r="28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</row>
    <row r="29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</row>
    <row r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</row>
    <row r="3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</row>
    <row r="3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</row>
    <row r="3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</row>
    <row r="34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</row>
    <row r="3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</row>
    <row r="36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</row>
    <row r="37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</row>
    <row r="38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</row>
    <row r="39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</row>
    <row r="40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</row>
    <row r="4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</row>
    <row r="4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</row>
    <row r="4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</row>
    <row r="44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</row>
    <row r="4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</row>
    <row r="46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</row>
    <row r="47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</row>
    <row r="48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</row>
    <row r="49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</row>
    <row r="50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</row>
    <row r="5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</row>
    <row r="5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</row>
    <row r="5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</row>
    <row r="54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</row>
    <row r="5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</row>
    <row r="56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</row>
    <row r="57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</row>
    <row r="58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</row>
    <row r="59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</row>
    <row r="60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</row>
    <row r="6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</row>
    <row r="6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</row>
    <row r="6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</row>
    <row r="64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</row>
    <row r="6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</row>
    <row r="66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</row>
    <row r="67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</row>
    <row r="68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</row>
    <row r="69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</row>
    <row r="70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</row>
    <row r="7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</row>
    <row r="7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</row>
    <row r="7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</row>
    <row r="74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</row>
    <row r="7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</row>
    <row r="76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</row>
    <row r="77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</row>
    <row r="78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</row>
    <row r="79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</row>
    <row r="80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</row>
    <row r="8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</row>
    <row r="8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</row>
    <row r="8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</row>
    <row r="84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</row>
    <row r="8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</row>
    <row r="86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</row>
    <row r="87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</row>
    <row r="88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</row>
    <row r="89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</row>
    <row r="90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</row>
    <row r="9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</row>
    <row r="9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</row>
    <row r="9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</row>
    <row r="94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</row>
    <row r="9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</row>
    <row r="96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</row>
    <row r="97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</row>
    <row r="98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</row>
    <row r="99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</row>
    <row r="100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</row>
    <row r="10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</row>
    <row r="10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</row>
    <row r="10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</row>
    <row r="10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</row>
    <row r="10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</row>
    <row r="106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</row>
    <row r="107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</row>
    <row r="108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</row>
    <row r="109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</row>
    <row r="110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</row>
    <row r="11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</row>
    <row r="11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</row>
    <row r="11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</row>
    <row r="11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</row>
    <row r="1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</row>
    <row r="116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</row>
    <row r="117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</row>
    <row r="118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</row>
    <row r="119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</row>
    <row r="120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</row>
    <row r="12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</row>
    <row r="12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</row>
    <row r="12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</row>
    <row r="12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</row>
    <row r="1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</row>
    <row r="126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</row>
    <row r="127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</row>
    <row r="128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</row>
    <row r="129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</row>
    <row r="130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</row>
    <row r="13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</row>
    <row r="13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</row>
    <row r="13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</row>
    <row r="13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</row>
    <row r="13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</row>
    <row r="136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</row>
    <row r="137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</row>
    <row r="138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</row>
    <row r="139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</row>
    <row r="140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</row>
    <row r="14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</row>
    <row r="14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</row>
    <row r="14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</row>
    <row r="14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</row>
    <row r="14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</row>
    <row r="146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</row>
    <row r="147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</row>
    <row r="148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</row>
    <row r="149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</row>
    <row r="150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</row>
    <row r="15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</row>
    <row r="15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</row>
    <row r="15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</row>
    <row r="15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</row>
    <row r="15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</row>
    <row r="156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</row>
    <row r="157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</row>
    <row r="158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</row>
    <row r="159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</row>
    <row r="160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</row>
    <row r="16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</row>
    <row r="16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</row>
    <row r="16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  <c r="CC163" s="55"/>
      <c r="CD163" s="55"/>
      <c r="CE163" s="55"/>
      <c r="CF163" s="55"/>
      <c r="CG163" s="55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</row>
    <row r="16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  <c r="CC164" s="55"/>
      <c r="CD164" s="55"/>
      <c r="CE164" s="55"/>
      <c r="CF164" s="55"/>
      <c r="CG164" s="55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</row>
    <row r="16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</row>
    <row r="166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</row>
    <row r="167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  <c r="CC167" s="55"/>
      <c r="CD167" s="55"/>
      <c r="CE167" s="55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</row>
    <row r="168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  <c r="CC168" s="55"/>
      <c r="CD168" s="55"/>
      <c r="CE168" s="55"/>
      <c r="CF168" s="55"/>
      <c r="CG168" s="55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</row>
    <row r="169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</row>
    <row r="170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</row>
    <row r="17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</row>
    <row r="17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</row>
    <row r="17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  <c r="CC173" s="55"/>
      <c r="CD173" s="55"/>
      <c r="CE173" s="55"/>
      <c r="CF173" s="55"/>
      <c r="CG173" s="55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</row>
    <row r="17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</row>
    <row r="17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  <c r="CC176" s="55"/>
      <c r="CD176" s="55"/>
      <c r="CE176" s="55"/>
      <c r="CF176" s="55"/>
      <c r="CG176" s="55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</row>
    <row r="177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</row>
    <row r="178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</row>
    <row r="179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</row>
    <row r="180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</row>
    <row r="18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</row>
    <row r="18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  <c r="CC182" s="55"/>
      <c r="CD182" s="55"/>
      <c r="CE182" s="55"/>
      <c r="CF182" s="55"/>
      <c r="CG182" s="55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</row>
    <row r="18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</row>
    <row r="18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  <c r="CC184" s="55"/>
      <c r="CD184" s="55"/>
      <c r="CE184" s="55"/>
      <c r="CF184" s="55"/>
      <c r="CG184" s="55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</row>
    <row r="18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</row>
    <row r="186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  <c r="CC186" s="55"/>
      <c r="CD186" s="55"/>
      <c r="CE186" s="55"/>
      <c r="CF186" s="55"/>
      <c r="CG186" s="55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</row>
    <row r="187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</row>
    <row r="188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</row>
    <row r="189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</row>
    <row r="190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  <c r="CC190" s="55"/>
      <c r="CD190" s="55"/>
      <c r="CE190" s="55"/>
      <c r="CF190" s="55"/>
      <c r="CG190" s="55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</row>
    <row r="19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</row>
    <row r="19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</row>
    <row r="19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</row>
    <row r="19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  <c r="CC194" s="55"/>
      <c r="CD194" s="55"/>
      <c r="CE194" s="55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</row>
    <row r="19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55"/>
      <c r="CG195" s="55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</row>
    <row r="196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</row>
    <row r="197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</row>
    <row r="198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</row>
    <row r="199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</row>
    <row r="200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55"/>
      <c r="CG200" s="55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</row>
    <row r="20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</row>
    <row r="20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</row>
    <row r="20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</row>
    <row r="20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55"/>
      <c r="CG204" s="55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</row>
    <row r="20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</row>
    <row r="206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55"/>
      <c r="CG206" s="55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</row>
    <row r="207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</row>
    <row r="209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</row>
    <row r="210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</row>
    <row r="21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55"/>
      <c r="CG211" s="55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</row>
    <row r="21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55"/>
      <c r="CG212" s="55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</row>
    <row r="21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</row>
    <row r="21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</row>
    <row r="2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</row>
    <row r="216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</row>
    <row r="217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</row>
    <row r="218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</row>
    <row r="219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</row>
    <row r="220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</row>
    <row r="22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</row>
    <row r="22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55"/>
      <c r="CG222" s="55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</row>
    <row r="22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</row>
    <row r="22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</row>
    <row r="2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55"/>
      <c r="CG225" s="55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</row>
    <row r="226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</row>
    <row r="227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</row>
    <row r="228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</row>
    <row r="229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</row>
    <row r="230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</row>
    <row r="23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</row>
    <row r="23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</row>
    <row r="23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</row>
    <row r="23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55"/>
      <c r="CG234" s="55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</row>
    <row r="23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</row>
    <row r="236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</row>
    <row r="237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</row>
    <row r="238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</row>
    <row r="239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</row>
    <row r="240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</row>
    <row r="24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</row>
    <row r="24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</row>
    <row r="24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55"/>
      <c r="CG243" s="55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</row>
    <row r="24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</row>
    <row r="24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55"/>
      <c r="CG245" s="55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</row>
    <row r="246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55"/>
      <c r="CG246" s="55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</row>
    <row r="247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55"/>
      <c r="CG247" s="55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</row>
    <row r="248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</row>
    <row r="249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</row>
    <row r="250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55"/>
      <c r="CG250" s="55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</row>
    <row r="25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</row>
    <row r="25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</row>
    <row r="25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</row>
    <row r="25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</row>
    <row r="25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</row>
    <row r="256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</row>
    <row r="257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</row>
    <row r="258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</row>
    <row r="259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</row>
    <row r="260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</row>
    <row r="26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</row>
    <row r="26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</row>
    <row r="26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</row>
    <row r="26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</row>
    <row r="26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</row>
    <row r="266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</row>
    <row r="267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</row>
    <row r="268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</row>
    <row r="269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</row>
    <row r="270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</row>
    <row r="27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</row>
    <row r="27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</row>
    <row r="27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</row>
    <row r="27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</row>
    <row r="27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</row>
    <row r="276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</row>
    <row r="277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</row>
    <row r="278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</row>
    <row r="279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</row>
    <row r="280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</row>
    <row r="28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</row>
    <row r="28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</row>
    <row r="28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</row>
    <row r="28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</row>
    <row r="28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</row>
    <row r="286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</row>
    <row r="287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</row>
    <row r="288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</row>
    <row r="289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</row>
    <row r="290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</row>
    <row r="29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</row>
    <row r="29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</row>
    <row r="29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</row>
    <row r="29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</row>
    <row r="29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</row>
    <row r="296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</row>
    <row r="297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</row>
    <row r="298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</row>
    <row r="299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</row>
    <row r="300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</row>
    <row r="30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</row>
    <row r="30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</row>
    <row r="30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</row>
    <row r="30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</row>
    <row r="30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</row>
    <row r="306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</row>
    <row r="307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</row>
    <row r="308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</row>
    <row r="309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</row>
    <row r="310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</row>
    <row r="31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</row>
    <row r="31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</row>
    <row r="313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</row>
    <row r="31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</row>
    <row r="3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</row>
    <row r="316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</row>
    <row r="317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</row>
    <row r="318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</row>
    <row r="319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</row>
    <row r="320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</row>
    <row r="32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</row>
    <row r="32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</row>
    <row r="323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</row>
    <row r="32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</row>
    <row r="3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</row>
    <row r="326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</row>
    <row r="327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</row>
    <row r="328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</row>
    <row r="329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</row>
    <row r="330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</row>
    <row r="33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</row>
    <row r="33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</row>
    <row r="333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</row>
    <row r="33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</row>
    <row r="33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</row>
    <row r="336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</row>
    <row r="337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</row>
    <row r="338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</row>
    <row r="339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</row>
    <row r="340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</row>
    <row r="34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</row>
    <row r="34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</row>
    <row r="343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</row>
    <row r="34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</row>
    <row r="34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</row>
    <row r="346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</row>
    <row r="347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</row>
    <row r="348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</row>
    <row r="349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</row>
    <row r="350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</row>
    <row r="35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</row>
    <row r="35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</row>
    <row r="353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</row>
    <row r="35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</row>
    <row r="35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</row>
    <row r="356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</row>
    <row r="357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</row>
    <row r="358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</row>
    <row r="359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</row>
    <row r="360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</row>
    <row r="36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</row>
    <row r="36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</row>
    <row r="363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</row>
    <row r="36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</row>
    <row r="36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</row>
    <row r="366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</row>
    <row r="367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</row>
    <row r="368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</row>
    <row r="369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</row>
    <row r="370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</row>
    <row r="37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</row>
    <row r="37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</row>
    <row r="373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</row>
    <row r="37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</row>
    <row r="37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</row>
    <row r="376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</row>
    <row r="377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</row>
    <row r="378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</row>
    <row r="379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</row>
    <row r="380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</row>
    <row r="38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</row>
    <row r="38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</row>
    <row r="383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</row>
    <row r="38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</row>
    <row r="38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</row>
    <row r="386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</row>
    <row r="387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</row>
    <row r="388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</row>
    <row r="389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</row>
    <row r="390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</row>
    <row r="39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</row>
    <row r="39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</row>
    <row r="393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</row>
    <row r="39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</row>
    <row r="39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</row>
    <row r="396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</row>
    <row r="397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</row>
    <row r="398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</row>
    <row r="399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</row>
    <row r="400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</row>
    <row r="40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</row>
    <row r="40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</row>
    <row r="403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</row>
    <row r="40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</row>
    <row r="40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</row>
    <row r="406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</row>
    <row r="407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</row>
    <row r="408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</row>
    <row r="409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</row>
    <row r="410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</row>
    <row r="41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</row>
    <row r="41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</row>
    <row r="413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</row>
    <row r="41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</row>
    <row r="41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</row>
    <row r="416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</row>
    <row r="417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</row>
    <row r="418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</row>
    <row r="419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</row>
    <row r="420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</row>
    <row r="42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</row>
    <row r="42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</row>
    <row r="423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</row>
    <row r="42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</row>
    <row r="4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</row>
    <row r="426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</row>
    <row r="427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</row>
    <row r="428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</row>
    <row r="429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</row>
    <row r="430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</row>
    <row r="43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</row>
    <row r="43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</row>
    <row r="43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</row>
    <row r="43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</row>
    <row r="43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</row>
    <row r="436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</row>
    <row r="437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</row>
    <row r="438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</row>
    <row r="439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</row>
    <row r="440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</row>
    <row r="44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</row>
    <row r="44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</row>
    <row r="443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</row>
    <row r="44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</row>
    <row r="44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</row>
    <row r="446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</row>
    <row r="447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</row>
    <row r="448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</row>
    <row r="449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</row>
    <row r="450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</row>
    <row r="45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</row>
    <row r="45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</row>
    <row r="453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</row>
    <row r="45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</row>
    <row r="45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</row>
    <row r="456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</row>
    <row r="457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</row>
    <row r="458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</row>
    <row r="459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</row>
    <row r="460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</row>
    <row r="46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</row>
    <row r="46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</row>
    <row r="463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</row>
    <row r="46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</row>
    <row r="46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</row>
    <row r="466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</row>
    <row r="467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</row>
    <row r="468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</row>
    <row r="469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</row>
    <row r="470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</row>
    <row r="47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</row>
    <row r="47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</row>
    <row r="473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</row>
    <row r="47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</row>
    <row r="47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</row>
    <row r="476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</row>
    <row r="477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</row>
    <row r="478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</row>
    <row r="479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</row>
    <row r="480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</row>
    <row r="48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</row>
    <row r="48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</row>
    <row r="483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</row>
    <row r="48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</row>
    <row r="48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</row>
    <row r="486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</row>
    <row r="487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</row>
    <row r="488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</row>
    <row r="489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</row>
    <row r="490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</row>
    <row r="49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</row>
    <row r="49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</row>
    <row r="493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</row>
    <row r="49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</row>
    <row r="49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</row>
    <row r="496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</row>
    <row r="497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</row>
    <row r="498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</row>
    <row r="499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</row>
    <row r="500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</row>
    <row r="50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</row>
    <row r="50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</row>
    <row r="50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</row>
    <row r="50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</row>
    <row r="50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</row>
    <row r="506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</row>
    <row r="507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</row>
    <row r="508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</row>
    <row r="509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</row>
    <row r="510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</row>
    <row r="51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</row>
    <row r="51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</row>
    <row r="513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</row>
    <row r="51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</row>
    <row r="51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</row>
    <row r="516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</row>
    <row r="517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</row>
    <row r="518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</row>
    <row r="519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</row>
    <row r="520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</row>
    <row r="52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</row>
    <row r="52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</row>
    <row r="523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</row>
    <row r="52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</row>
    <row r="5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</row>
    <row r="526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</row>
    <row r="527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</row>
    <row r="528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</row>
    <row r="529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</row>
    <row r="530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</row>
    <row r="53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</row>
    <row r="53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</row>
    <row r="533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</row>
    <row r="53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</row>
    <row r="53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</row>
    <row r="536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</row>
    <row r="537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</row>
    <row r="538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</row>
    <row r="539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</row>
    <row r="540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</row>
    <row r="54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</row>
    <row r="54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</row>
    <row r="543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</row>
    <row r="54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</row>
    <row r="54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</row>
    <row r="546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</row>
    <row r="547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</row>
    <row r="548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</row>
    <row r="549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</row>
    <row r="550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</row>
    <row r="55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</row>
    <row r="55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</row>
    <row r="553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</row>
    <row r="55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</row>
    <row r="55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</row>
    <row r="556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</row>
    <row r="557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</row>
    <row r="558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</row>
    <row r="559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</row>
    <row r="560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</row>
    <row r="56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</row>
    <row r="56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</row>
    <row r="563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</row>
    <row r="56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</row>
    <row r="56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</row>
    <row r="566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</row>
    <row r="567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</row>
    <row r="568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</row>
    <row r="569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</row>
    <row r="570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</row>
    <row r="57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</row>
    <row r="57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</row>
    <row r="573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</row>
    <row r="57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</row>
    <row r="57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</row>
    <row r="576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</row>
    <row r="577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</row>
    <row r="578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</row>
    <row r="579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</row>
    <row r="580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</row>
    <row r="58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</row>
    <row r="58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</row>
    <row r="583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</row>
    <row r="58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</row>
    <row r="58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</row>
    <row r="586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</row>
    <row r="587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</row>
    <row r="588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</row>
    <row r="589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</row>
    <row r="590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</row>
    <row r="59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</row>
    <row r="59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</row>
    <row r="593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</row>
    <row r="59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</row>
    <row r="59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</row>
    <row r="596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</row>
    <row r="597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55"/>
      <c r="BS597" s="55"/>
      <c r="BT597" s="55"/>
      <c r="BU597" s="55"/>
      <c r="BV597" s="55"/>
      <c r="BW597" s="55"/>
      <c r="BX597" s="55"/>
      <c r="BY597" s="55"/>
      <c r="BZ597" s="55"/>
      <c r="CA597" s="55"/>
      <c r="CB597" s="55"/>
      <c r="CC597" s="55"/>
      <c r="CD597" s="55"/>
      <c r="CE597" s="55"/>
      <c r="CF597" s="55"/>
      <c r="CG597" s="55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</row>
    <row r="598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</row>
    <row r="599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</row>
    <row r="600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</row>
    <row r="60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</row>
    <row r="60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</row>
    <row r="603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</row>
    <row r="60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</row>
    <row r="60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</row>
    <row r="606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</row>
    <row r="607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</row>
    <row r="608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</row>
    <row r="609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</row>
    <row r="610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</row>
    <row r="61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</row>
    <row r="61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</row>
    <row r="613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  <c r="CA613" s="55"/>
      <c r="CB613" s="55"/>
      <c r="CC613" s="55"/>
      <c r="CD613" s="55"/>
      <c r="CE613" s="55"/>
      <c r="CF613" s="55"/>
      <c r="CG613" s="55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</row>
    <row r="61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55"/>
      <c r="BS614" s="55"/>
      <c r="BT614" s="55"/>
      <c r="BU614" s="55"/>
      <c r="BV614" s="55"/>
      <c r="BW614" s="55"/>
      <c r="BX614" s="55"/>
      <c r="BY614" s="55"/>
      <c r="BZ614" s="55"/>
      <c r="CA614" s="55"/>
      <c r="CB614" s="55"/>
      <c r="CC614" s="55"/>
      <c r="CD614" s="55"/>
      <c r="CE614" s="55"/>
      <c r="CF614" s="55"/>
      <c r="CG614" s="55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</row>
    <row r="61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</row>
    <row r="616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55"/>
      <c r="BS616" s="55"/>
      <c r="BT616" s="55"/>
      <c r="BU616" s="55"/>
      <c r="BV616" s="55"/>
      <c r="BW616" s="55"/>
      <c r="BX616" s="55"/>
      <c r="BY616" s="55"/>
      <c r="BZ616" s="55"/>
      <c r="CA616" s="55"/>
      <c r="CB616" s="55"/>
      <c r="CC616" s="55"/>
      <c r="CD616" s="55"/>
      <c r="CE616" s="55"/>
      <c r="CF616" s="55"/>
      <c r="CG616" s="55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</row>
    <row r="617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55"/>
      <c r="BS617" s="55"/>
      <c r="BT617" s="55"/>
      <c r="BU617" s="55"/>
      <c r="BV617" s="55"/>
      <c r="BW617" s="55"/>
      <c r="BX617" s="55"/>
      <c r="BY617" s="55"/>
      <c r="BZ617" s="55"/>
      <c r="CA617" s="55"/>
      <c r="CB617" s="55"/>
      <c r="CC617" s="55"/>
      <c r="CD617" s="55"/>
      <c r="CE617" s="55"/>
      <c r="CF617" s="55"/>
      <c r="CG617" s="55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</row>
    <row r="618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55"/>
      <c r="BS618" s="55"/>
      <c r="BT618" s="55"/>
      <c r="BU618" s="55"/>
      <c r="BV618" s="55"/>
      <c r="BW618" s="55"/>
      <c r="BX618" s="55"/>
      <c r="BY618" s="55"/>
      <c r="BZ618" s="55"/>
      <c r="CA618" s="55"/>
      <c r="CB618" s="55"/>
      <c r="CC618" s="55"/>
      <c r="CD618" s="55"/>
      <c r="CE618" s="55"/>
      <c r="CF618" s="55"/>
      <c r="CG618" s="55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</row>
    <row r="619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55"/>
      <c r="BS619" s="55"/>
      <c r="BT619" s="55"/>
      <c r="BU619" s="55"/>
      <c r="BV619" s="55"/>
      <c r="BW619" s="55"/>
      <c r="BX619" s="55"/>
      <c r="BY619" s="55"/>
      <c r="BZ619" s="55"/>
      <c r="CA619" s="55"/>
      <c r="CB619" s="55"/>
      <c r="CC619" s="55"/>
      <c r="CD619" s="55"/>
      <c r="CE619" s="55"/>
      <c r="CF619" s="55"/>
      <c r="CG619" s="55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</row>
    <row r="620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55"/>
      <c r="BS620" s="55"/>
      <c r="BT620" s="55"/>
      <c r="BU620" s="55"/>
      <c r="BV620" s="55"/>
      <c r="BW620" s="55"/>
      <c r="BX620" s="55"/>
      <c r="BY620" s="55"/>
      <c r="BZ620" s="55"/>
      <c r="CA620" s="55"/>
      <c r="CB620" s="55"/>
      <c r="CC620" s="55"/>
      <c r="CD620" s="55"/>
      <c r="CE620" s="55"/>
      <c r="CF620" s="55"/>
      <c r="CG620" s="55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</row>
    <row r="62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55"/>
      <c r="BS621" s="55"/>
      <c r="BT621" s="55"/>
      <c r="BU621" s="55"/>
      <c r="BV621" s="55"/>
      <c r="BW621" s="55"/>
      <c r="BX621" s="55"/>
      <c r="BY621" s="55"/>
      <c r="BZ621" s="55"/>
      <c r="CA621" s="55"/>
      <c r="CB621" s="55"/>
      <c r="CC621" s="55"/>
      <c r="CD621" s="55"/>
      <c r="CE621" s="55"/>
      <c r="CF621" s="55"/>
      <c r="CG621" s="55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</row>
    <row r="62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55"/>
      <c r="BS622" s="55"/>
      <c r="BT622" s="55"/>
      <c r="BU622" s="55"/>
      <c r="BV622" s="55"/>
      <c r="BW622" s="55"/>
      <c r="BX622" s="55"/>
      <c r="BY622" s="55"/>
      <c r="BZ622" s="55"/>
      <c r="CA622" s="55"/>
      <c r="CB622" s="55"/>
      <c r="CC622" s="55"/>
      <c r="CD622" s="55"/>
      <c r="CE622" s="55"/>
      <c r="CF622" s="55"/>
      <c r="CG622" s="55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</row>
    <row r="623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55"/>
      <c r="BS623" s="55"/>
      <c r="BT623" s="55"/>
      <c r="BU623" s="55"/>
      <c r="BV623" s="55"/>
      <c r="BW623" s="55"/>
      <c r="BX623" s="55"/>
      <c r="BY623" s="55"/>
      <c r="BZ623" s="55"/>
      <c r="CA623" s="55"/>
      <c r="CB623" s="55"/>
      <c r="CC623" s="55"/>
      <c r="CD623" s="55"/>
      <c r="CE623" s="55"/>
      <c r="CF623" s="55"/>
      <c r="CG623" s="55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</row>
    <row r="62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  <c r="CA624" s="55"/>
      <c r="CB624" s="55"/>
      <c r="CC624" s="55"/>
      <c r="CD624" s="55"/>
      <c r="CE624" s="55"/>
      <c r="CF624" s="55"/>
      <c r="CG624" s="55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</row>
    <row r="6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/>
      <c r="BI625" s="55"/>
      <c r="BJ625" s="55"/>
      <c r="BK625" s="55"/>
      <c r="BL625" s="55"/>
      <c r="BM625" s="55"/>
      <c r="BN625" s="55"/>
      <c r="BO625" s="55"/>
      <c r="BP625" s="55"/>
      <c r="BQ625" s="55"/>
      <c r="BR625" s="55"/>
      <c r="BS625" s="55"/>
      <c r="BT625" s="55"/>
      <c r="BU625" s="55"/>
      <c r="BV625" s="55"/>
      <c r="BW625" s="55"/>
      <c r="BX625" s="55"/>
      <c r="BY625" s="55"/>
      <c r="BZ625" s="55"/>
      <c r="CA625" s="55"/>
      <c r="CB625" s="55"/>
      <c r="CC625" s="55"/>
      <c r="CD625" s="55"/>
      <c r="CE625" s="55"/>
      <c r="CF625" s="55"/>
      <c r="CG625" s="55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</row>
    <row r="626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</row>
    <row r="627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</row>
    <row r="628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</row>
    <row r="629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</row>
    <row r="630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</row>
    <row r="63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</row>
    <row r="63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</row>
    <row r="633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</row>
    <row r="63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</row>
    <row r="63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</row>
    <row r="636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</row>
    <row r="637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</row>
    <row r="638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</row>
    <row r="639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</row>
    <row r="640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</row>
    <row r="64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</row>
    <row r="64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</row>
    <row r="643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</row>
    <row r="64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55"/>
      <c r="BS644" s="55"/>
      <c r="BT644" s="55"/>
      <c r="BU644" s="55"/>
      <c r="BV644" s="55"/>
      <c r="BW644" s="55"/>
      <c r="BX644" s="55"/>
      <c r="BY644" s="55"/>
      <c r="BZ644" s="55"/>
      <c r="CA644" s="55"/>
      <c r="CB644" s="55"/>
      <c r="CC644" s="55"/>
      <c r="CD644" s="55"/>
      <c r="CE644" s="55"/>
      <c r="CF644" s="55"/>
      <c r="CG644" s="55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</row>
    <row r="64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55"/>
      <c r="BS645" s="55"/>
      <c r="BT645" s="55"/>
      <c r="BU645" s="55"/>
      <c r="BV645" s="55"/>
      <c r="BW645" s="55"/>
      <c r="BX645" s="55"/>
      <c r="BY645" s="55"/>
      <c r="BZ645" s="55"/>
      <c r="CA645" s="55"/>
      <c r="CB645" s="55"/>
      <c r="CC645" s="55"/>
      <c r="CD645" s="55"/>
      <c r="CE645" s="55"/>
      <c r="CF645" s="55"/>
      <c r="CG645" s="55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</row>
    <row r="646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55"/>
      <c r="BS646" s="55"/>
      <c r="BT646" s="55"/>
      <c r="BU646" s="55"/>
      <c r="BV646" s="55"/>
      <c r="BW646" s="55"/>
      <c r="BX646" s="55"/>
      <c r="BY646" s="55"/>
      <c r="BZ646" s="55"/>
      <c r="CA646" s="55"/>
      <c r="CB646" s="55"/>
      <c r="CC646" s="55"/>
      <c r="CD646" s="55"/>
      <c r="CE646" s="55"/>
      <c r="CF646" s="55"/>
      <c r="CG646" s="55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</row>
    <row r="647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  <c r="CA647" s="55"/>
      <c r="CB647" s="55"/>
      <c r="CC647" s="55"/>
      <c r="CD647" s="55"/>
      <c r="CE647" s="55"/>
      <c r="CF647" s="55"/>
      <c r="CG647" s="55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</row>
    <row r="648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  <c r="CA648" s="55"/>
      <c r="CB648" s="55"/>
      <c r="CC648" s="55"/>
      <c r="CD648" s="5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</row>
    <row r="649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</row>
    <row r="650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</row>
    <row r="65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</row>
    <row r="65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</row>
    <row r="653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</row>
    <row r="65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55"/>
      <c r="BS654" s="55"/>
      <c r="BT654" s="55"/>
      <c r="BU654" s="55"/>
      <c r="BV654" s="55"/>
      <c r="BW654" s="55"/>
      <c r="BX654" s="55"/>
      <c r="BY654" s="55"/>
      <c r="BZ654" s="55"/>
      <c r="CA654" s="55"/>
      <c r="CB654" s="55"/>
      <c r="CC654" s="55"/>
      <c r="CD654" s="55"/>
      <c r="CE654" s="55"/>
      <c r="CF654" s="55"/>
      <c r="CG654" s="55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</row>
    <row r="65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55"/>
      <c r="BS655" s="55"/>
      <c r="BT655" s="55"/>
      <c r="BU655" s="55"/>
      <c r="BV655" s="55"/>
      <c r="BW655" s="55"/>
      <c r="BX655" s="55"/>
      <c r="BY655" s="55"/>
      <c r="BZ655" s="55"/>
      <c r="CA655" s="55"/>
      <c r="CB655" s="55"/>
      <c r="CC655" s="55"/>
      <c r="CD655" s="55"/>
      <c r="CE655" s="55"/>
      <c r="CF655" s="55"/>
      <c r="CG655" s="55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</row>
    <row r="656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55"/>
      <c r="BS656" s="55"/>
      <c r="BT656" s="55"/>
      <c r="BU656" s="55"/>
      <c r="BV656" s="55"/>
      <c r="BW656" s="55"/>
      <c r="BX656" s="55"/>
      <c r="BY656" s="55"/>
      <c r="BZ656" s="55"/>
      <c r="CA656" s="55"/>
      <c r="CB656" s="55"/>
      <c r="CC656" s="55"/>
      <c r="CD656" s="55"/>
      <c r="CE656" s="55"/>
      <c r="CF656" s="55"/>
      <c r="CG656" s="55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</row>
    <row r="657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U657" s="55"/>
      <c r="AV657" s="55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55"/>
      <c r="BS657" s="55"/>
      <c r="BT657" s="55"/>
      <c r="BU657" s="55"/>
      <c r="BV657" s="55"/>
      <c r="BW657" s="55"/>
      <c r="BX657" s="55"/>
      <c r="BY657" s="55"/>
      <c r="BZ657" s="55"/>
      <c r="CA657" s="55"/>
      <c r="CB657" s="55"/>
      <c r="CC657" s="55"/>
      <c r="CD657" s="55"/>
      <c r="CE657" s="55"/>
      <c r="CF657" s="55"/>
      <c r="CG657" s="55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</row>
    <row r="658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U658" s="55"/>
      <c r="AV658" s="55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55"/>
      <c r="BS658" s="55"/>
      <c r="BT658" s="55"/>
      <c r="BU658" s="55"/>
      <c r="BV658" s="55"/>
      <c r="BW658" s="55"/>
      <c r="BX658" s="55"/>
      <c r="BY658" s="55"/>
      <c r="BZ658" s="55"/>
      <c r="CA658" s="55"/>
      <c r="CB658" s="55"/>
      <c r="CC658" s="55"/>
      <c r="CD658" s="55"/>
      <c r="CE658" s="55"/>
      <c r="CF658" s="55"/>
      <c r="CG658" s="55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</row>
    <row r="659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U659" s="55"/>
      <c r="AV659" s="55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55"/>
      <c r="BS659" s="55"/>
      <c r="BT659" s="55"/>
      <c r="BU659" s="55"/>
      <c r="BV659" s="55"/>
      <c r="BW659" s="55"/>
      <c r="BX659" s="55"/>
      <c r="BY659" s="55"/>
      <c r="BZ659" s="55"/>
      <c r="CA659" s="55"/>
      <c r="CB659" s="55"/>
      <c r="CC659" s="55"/>
      <c r="CD659" s="55"/>
      <c r="CE659" s="55"/>
      <c r="CF659" s="55"/>
      <c r="CG659" s="55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</row>
    <row r="660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U660" s="55"/>
      <c r="AV660" s="55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55"/>
      <c r="BS660" s="55"/>
      <c r="BT660" s="55"/>
      <c r="BU660" s="55"/>
      <c r="BV660" s="55"/>
      <c r="BW660" s="55"/>
      <c r="BX660" s="55"/>
      <c r="BY660" s="55"/>
      <c r="BZ660" s="55"/>
      <c r="CA660" s="55"/>
      <c r="CB660" s="55"/>
      <c r="CC660" s="55"/>
      <c r="CD660" s="55"/>
      <c r="CE660" s="55"/>
      <c r="CF660" s="55"/>
      <c r="CG660" s="55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</row>
    <row r="66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U661" s="55"/>
      <c r="AV661" s="55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55"/>
      <c r="BS661" s="55"/>
      <c r="BT661" s="55"/>
      <c r="BU661" s="55"/>
      <c r="BV661" s="55"/>
      <c r="BW661" s="55"/>
      <c r="BX661" s="55"/>
      <c r="BY661" s="55"/>
      <c r="BZ661" s="55"/>
      <c r="CA661" s="55"/>
      <c r="CB661" s="55"/>
      <c r="CC661" s="55"/>
      <c r="CD661" s="55"/>
      <c r="CE661" s="55"/>
      <c r="CF661" s="55"/>
      <c r="CG661" s="55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</row>
    <row r="66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5"/>
      <c r="BH662" s="55"/>
      <c r="BI662" s="55"/>
      <c r="BJ662" s="55"/>
      <c r="BK662" s="55"/>
      <c r="BL662" s="55"/>
      <c r="BM662" s="55"/>
      <c r="BN662" s="55"/>
      <c r="BO662" s="55"/>
      <c r="BP662" s="55"/>
      <c r="BQ662" s="55"/>
      <c r="BR662" s="55"/>
      <c r="BS662" s="55"/>
      <c r="BT662" s="55"/>
      <c r="BU662" s="55"/>
      <c r="BV662" s="55"/>
      <c r="BW662" s="55"/>
      <c r="BX662" s="55"/>
      <c r="BY662" s="55"/>
      <c r="BZ662" s="55"/>
      <c r="CA662" s="55"/>
      <c r="CB662" s="55"/>
      <c r="CC662" s="55"/>
      <c r="CD662" s="55"/>
      <c r="CE662" s="55"/>
      <c r="CF662" s="55"/>
      <c r="CG662" s="55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</row>
    <row r="663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U663" s="55"/>
      <c r="AV663" s="55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5"/>
      <c r="BH663" s="55"/>
      <c r="BI663" s="55"/>
      <c r="BJ663" s="55"/>
      <c r="BK663" s="55"/>
      <c r="BL663" s="55"/>
      <c r="BM663" s="55"/>
      <c r="BN663" s="55"/>
      <c r="BO663" s="55"/>
      <c r="BP663" s="55"/>
      <c r="BQ663" s="55"/>
      <c r="BR663" s="55"/>
      <c r="BS663" s="55"/>
      <c r="BT663" s="55"/>
      <c r="BU663" s="55"/>
      <c r="BV663" s="55"/>
      <c r="BW663" s="55"/>
      <c r="BX663" s="55"/>
      <c r="BY663" s="55"/>
      <c r="BZ663" s="55"/>
      <c r="CA663" s="55"/>
      <c r="CB663" s="55"/>
      <c r="CC663" s="55"/>
      <c r="CD663" s="55"/>
      <c r="CE663" s="55"/>
      <c r="CF663" s="55"/>
      <c r="CG663" s="55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</row>
    <row r="66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U664" s="55"/>
      <c r="AV664" s="55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55"/>
      <c r="BS664" s="55"/>
      <c r="BT664" s="55"/>
      <c r="BU664" s="55"/>
      <c r="BV664" s="55"/>
      <c r="BW664" s="55"/>
      <c r="BX664" s="55"/>
      <c r="BY664" s="55"/>
      <c r="BZ664" s="55"/>
      <c r="CA664" s="55"/>
      <c r="CB664" s="55"/>
      <c r="CC664" s="55"/>
      <c r="CD664" s="55"/>
      <c r="CE664" s="55"/>
      <c r="CF664" s="55"/>
      <c r="CG664" s="55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</row>
    <row r="66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U665" s="55"/>
      <c r="AV665" s="55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5"/>
      <c r="BH665" s="55"/>
      <c r="BI665" s="55"/>
      <c r="BJ665" s="55"/>
      <c r="BK665" s="55"/>
      <c r="BL665" s="55"/>
      <c r="BM665" s="55"/>
      <c r="BN665" s="55"/>
      <c r="BO665" s="55"/>
      <c r="BP665" s="55"/>
      <c r="BQ665" s="55"/>
      <c r="BR665" s="55"/>
      <c r="BS665" s="55"/>
      <c r="BT665" s="55"/>
      <c r="BU665" s="55"/>
      <c r="BV665" s="55"/>
      <c r="BW665" s="55"/>
      <c r="BX665" s="55"/>
      <c r="BY665" s="55"/>
      <c r="BZ665" s="55"/>
      <c r="CA665" s="55"/>
      <c r="CB665" s="55"/>
      <c r="CC665" s="55"/>
      <c r="CD665" s="55"/>
      <c r="CE665" s="55"/>
      <c r="CF665" s="55"/>
      <c r="CG665" s="55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</row>
    <row r="666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U666" s="55"/>
      <c r="AV666" s="55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55"/>
      <c r="BS666" s="55"/>
      <c r="BT666" s="55"/>
      <c r="BU666" s="55"/>
      <c r="BV666" s="55"/>
      <c r="BW666" s="55"/>
      <c r="BX666" s="55"/>
      <c r="BY666" s="55"/>
      <c r="BZ666" s="55"/>
      <c r="CA666" s="55"/>
      <c r="CB666" s="55"/>
      <c r="CC666" s="55"/>
      <c r="CD666" s="55"/>
      <c r="CE666" s="55"/>
      <c r="CF666" s="55"/>
      <c r="CG666" s="55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</row>
    <row r="667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U667" s="55"/>
      <c r="AV667" s="55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55"/>
      <c r="BS667" s="55"/>
      <c r="BT667" s="55"/>
      <c r="BU667" s="55"/>
      <c r="BV667" s="55"/>
      <c r="BW667" s="55"/>
      <c r="BX667" s="55"/>
      <c r="BY667" s="55"/>
      <c r="BZ667" s="55"/>
      <c r="CA667" s="55"/>
      <c r="CB667" s="55"/>
      <c r="CC667" s="55"/>
      <c r="CD667" s="55"/>
      <c r="CE667" s="55"/>
      <c r="CF667" s="55"/>
      <c r="CG667" s="55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</row>
    <row r="668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U668" s="55"/>
      <c r="AV668" s="55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55"/>
      <c r="BS668" s="55"/>
      <c r="BT668" s="55"/>
      <c r="BU668" s="55"/>
      <c r="BV668" s="55"/>
      <c r="BW668" s="55"/>
      <c r="BX668" s="55"/>
      <c r="BY668" s="55"/>
      <c r="BZ668" s="55"/>
      <c r="CA668" s="55"/>
      <c r="CB668" s="55"/>
      <c r="CC668" s="55"/>
      <c r="CD668" s="55"/>
      <c r="CE668" s="55"/>
      <c r="CF668" s="55"/>
      <c r="CG668" s="55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</row>
    <row r="669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U669" s="55"/>
      <c r="AV669" s="55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55"/>
      <c r="BS669" s="55"/>
      <c r="BT669" s="55"/>
      <c r="BU669" s="55"/>
      <c r="BV669" s="55"/>
      <c r="BW669" s="55"/>
      <c r="BX669" s="55"/>
      <c r="BY669" s="55"/>
      <c r="BZ669" s="55"/>
      <c r="CA669" s="55"/>
      <c r="CB669" s="55"/>
      <c r="CC669" s="55"/>
      <c r="CD669" s="55"/>
      <c r="CE669" s="55"/>
      <c r="CF669" s="55"/>
      <c r="CG669" s="55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</row>
    <row r="670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U670" s="55"/>
      <c r="AV670" s="55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5"/>
      <c r="BH670" s="55"/>
      <c r="BI670" s="55"/>
      <c r="BJ670" s="55"/>
      <c r="BK670" s="55"/>
      <c r="BL670" s="55"/>
      <c r="BM670" s="55"/>
      <c r="BN670" s="55"/>
      <c r="BO670" s="55"/>
      <c r="BP670" s="55"/>
      <c r="BQ670" s="55"/>
      <c r="BR670" s="55"/>
      <c r="BS670" s="55"/>
      <c r="BT670" s="55"/>
      <c r="BU670" s="55"/>
      <c r="BV670" s="55"/>
      <c r="BW670" s="55"/>
      <c r="BX670" s="55"/>
      <c r="BY670" s="55"/>
      <c r="BZ670" s="55"/>
      <c r="CA670" s="55"/>
      <c r="CB670" s="55"/>
      <c r="CC670" s="55"/>
      <c r="CD670" s="55"/>
      <c r="CE670" s="55"/>
      <c r="CF670" s="55"/>
      <c r="CG670" s="55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</row>
    <row r="67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U671" s="55"/>
      <c r="AV671" s="55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55"/>
      <c r="BS671" s="55"/>
      <c r="BT671" s="55"/>
      <c r="BU671" s="55"/>
      <c r="BV671" s="55"/>
      <c r="BW671" s="55"/>
      <c r="BX671" s="55"/>
      <c r="BY671" s="55"/>
      <c r="BZ671" s="55"/>
      <c r="CA671" s="55"/>
      <c r="CB671" s="55"/>
      <c r="CC671" s="55"/>
      <c r="CD671" s="55"/>
      <c r="CE671" s="55"/>
      <c r="CF671" s="55"/>
      <c r="CG671" s="55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</row>
    <row r="67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U672" s="55"/>
      <c r="AV672" s="55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55"/>
      <c r="BS672" s="55"/>
      <c r="BT672" s="55"/>
      <c r="BU672" s="55"/>
      <c r="BV672" s="55"/>
      <c r="BW672" s="55"/>
      <c r="BX672" s="55"/>
      <c r="BY672" s="55"/>
      <c r="BZ672" s="55"/>
      <c r="CA672" s="55"/>
      <c r="CB672" s="55"/>
      <c r="CC672" s="55"/>
      <c r="CD672" s="55"/>
      <c r="CE672" s="55"/>
      <c r="CF672" s="55"/>
      <c r="CG672" s="55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</row>
    <row r="673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U673" s="55"/>
      <c r="AV673" s="55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55"/>
      <c r="BS673" s="55"/>
      <c r="BT673" s="55"/>
      <c r="BU673" s="55"/>
      <c r="BV673" s="55"/>
      <c r="BW673" s="55"/>
      <c r="BX673" s="55"/>
      <c r="BY673" s="55"/>
      <c r="BZ673" s="55"/>
      <c r="CA673" s="55"/>
      <c r="CB673" s="55"/>
      <c r="CC673" s="55"/>
      <c r="CD673" s="55"/>
      <c r="CE673" s="55"/>
      <c r="CF673" s="55"/>
      <c r="CG673" s="55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</row>
    <row r="67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</row>
    <row r="67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</row>
    <row r="676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U676" s="55"/>
      <c r="AV676" s="55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55"/>
      <c r="BS676" s="55"/>
      <c r="BT676" s="55"/>
      <c r="BU676" s="55"/>
      <c r="BV676" s="55"/>
      <c r="BW676" s="55"/>
      <c r="BX676" s="55"/>
      <c r="BY676" s="55"/>
      <c r="BZ676" s="55"/>
      <c r="CA676" s="55"/>
      <c r="CB676" s="55"/>
      <c r="CC676" s="55"/>
      <c r="CD676" s="55"/>
      <c r="CE676" s="55"/>
      <c r="CF676" s="55"/>
      <c r="CG676" s="55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</row>
    <row r="677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</row>
    <row r="678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</row>
    <row r="679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</row>
    <row r="680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</row>
    <row r="68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</row>
    <row r="68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</row>
    <row r="683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</row>
    <row r="68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</row>
    <row r="68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</row>
    <row r="686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</row>
    <row r="687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</row>
    <row r="688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U688" s="55"/>
      <c r="AV688" s="55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55"/>
      <c r="BS688" s="55"/>
      <c r="BT688" s="55"/>
      <c r="BU688" s="55"/>
      <c r="BV688" s="55"/>
      <c r="BW688" s="55"/>
      <c r="BX688" s="55"/>
      <c r="BY688" s="55"/>
      <c r="BZ688" s="55"/>
      <c r="CA688" s="55"/>
      <c r="CB688" s="55"/>
      <c r="CC688" s="55"/>
      <c r="CD688" s="55"/>
      <c r="CE688" s="55"/>
      <c r="CF688" s="55"/>
      <c r="CG688" s="55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</row>
    <row r="689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U689" s="55"/>
      <c r="AV689" s="55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55"/>
      <c r="BS689" s="55"/>
      <c r="BT689" s="55"/>
      <c r="BU689" s="55"/>
      <c r="BV689" s="55"/>
      <c r="BW689" s="55"/>
      <c r="BX689" s="55"/>
      <c r="BY689" s="55"/>
      <c r="BZ689" s="55"/>
      <c r="CA689" s="55"/>
      <c r="CB689" s="55"/>
      <c r="CC689" s="55"/>
      <c r="CD689" s="55"/>
      <c r="CE689" s="55"/>
      <c r="CF689" s="55"/>
      <c r="CG689" s="55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</row>
    <row r="690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U690" s="55"/>
      <c r="AV690" s="55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55"/>
      <c r="BS690" s="55"/>
      <c r="BT690" s="55"/>
      <c r="BU690" s="55"/>
      <c r="BV690" s="55"/>
      <c r="BW690" s="55"/>
      <c r="BX690" s="55"/>
      <c r="BY690" s="55"/>
      <c r="BZ690" s="55"/>
      <c r="CA690" s="55"/>
      <c r="CB690" s="55"/>
      <c r="CC690" s="55"/>
      <c r="CD690" s="55"/>
      <c r="CE690" s="55"/>
      <c r="CF690" s="55"/>
      <c r="CG690" s="55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</row>
    <row r="69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55"/>
      <c r="BS691" s="55"/>
      <c r="BT691" s="55"/>
      <c r="BU691" s="55"/>
      <c r="BV691" s="55"/>
      <c r="BW691" s="55"/>
      <c r="BX691" s="55"/>
      <c r="BY691" s="55"/>
      <c r="BZ691" s="55"/>
      <c r="CA691" s="55"/>
      <c r="CB691" s="55"/>
      <c r="CC691" s="55"/>
      <c r="CD691" s="55"/>
      <c r="CE691" s="55"/>
      <c r="CF691" s="55"/>
      <c r="CG691" s="55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</row>
    <row r="69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</row>
    <row r="693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55"/>
      <c r="BS693" s="55"/>
      <c r="BT693" s="55"/>
      <c r="BU693" s="55"/>
      <c r="BV693" s="55"/>
      <c r="BW693" s="55"/>
      <c r="BX693" s="55"/>
      <c r="BY693" s="55"/>
      <c r="BZ693" s="55"/>
      <c r="CA693" s="55"/>
      <c r="CB693" s="55"/>
      <c r="CC693" s="55"/>
      <c r="CD693" s="55"/>
      <c r="CE693" s="55"/>
      <c r="CF693" s="55"/>
      <c r="CG693" s="55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</row>
    <row r="69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55"/>
      <c r="BS694" s="55"/>
      <c r="BT694" s="55"/>
      <c r="BU694" s="55"/>
      <c r="BV694" s="55"/>
      <c r="BW694" s="55"/>
      <c r="BX694" s="55"/>
      <c r="BY694" s="55"/>
      <c r="BZ694" s="55"/>
      <c r="CA694" s="55"/>
      <c r="CB694" s="55"/>
      <c r="CC694" s="55"/>
      <c r="CD694" s="55"/>
      <c r="CE694" s="55"/>
      <c r="CF694" s="55"/>
      <c r="CG694" s="55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</row>
    <row r="69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</row>
    <row r="696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</row>
    <row r="697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U697" s="55"/>
      <c r="AV697" s="55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5"/>
      <c r="BS697" s="55"/>
      <c r="BT697" s="55"/>
      <c r="BU697" s="55"/>
      <c r="BV697" s="55"/>
      <c r="BW697" s="55"/>
      <c r="BX697" s="55"/>
      <c r="BY697" s="55"/>
      <c r="BZ697" s="55"/>
      <c r="CA697" s="55"/>
      <c r="CB697" s="55"/>
      <c r="CC697" s="55"/>
      <c r="CD697" s="55"/>
      <c r="CE697" s="55"/>
      <c r="CF697" s="55"/>
      <c r="CG697" s="55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</row>
    <row r="698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U698" s="55"/>
      <c r="AV698" s="55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55"/>
      <c r="BS698" s="55"/>
      <c r="BT698" s="55"/>
      <c r="BU698" s="55"/>
      <c r="BV698" s="55"/>
      <c r="BW698" s="55"/>
      <c r="BX698" s="55"/>
      <c r="BY698" s="55"/>
      <c r="BZ698" s="55"/>
      <c r="CA698" s="55"/>
      <c r="CB698" s="55"/>
      <c r="CC698" s="55"/>
      <c r="CD698" s="55"/>
      <c r="CE698" s="55"/>
      <c r="CF698" s="55"/>
      <c r="CG698" s="55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</row>
    <row r="699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U699" s="55"/>
      <c r="AV699" s="55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5"/>
      <c r="BH699" s="55"/>
      <c r="BI699" s="55"/>
      <c r="BJ699" s="55"/>
      <c r="BK699" s="55"/>
      <c r="BL699" s="55"/>
      <c r="BM699" s="55"/>
      <c r="BN699" s="55"/>
      <c r="BO699" s="55"/>
      <c r="BP699" s="55"/>
      <c r="BQ699" s="55"/>
      <c r="BR699" s="55"/>
      <c r="BS699" s="55"/>
      <c r="BT699" s="55"/>
      <c r="BU699" s="55"/>
      <c r="BV699" s="55"/>
      <c r="BW699" s="55"/>
      <c r="BX699" s="55"/>
      <c r="BY699" s="55"/>
      <c r="BZ699" s="55"/>
      <c r="CA699" s="55"/>
      <c r="CB699" s="55"/>
      <c r="CC699" s="55"/>
      <c r="CD699" s="55"/>
      <c r="CE699" s="55"/>
      <c r="CF699" s="55"/>
      <c r="CG699" s="55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</row>
    <row r="700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55"/>
      <c r="BS700" s="55"/>
      <c r="BT700" s="55"/>
      <c r="BU700" s="55"/>
      <c r="BV700" s="55"/>
      <c r="BW700" s="55"/>
      <c r="BX700" s="55"/>
      <c r="BY700" s="55"/>
      <c r="BZ700" s="55"/>
      <c r="CA700" s="55"/>
      <c r="CB700" s="55"/>
      <c r="CC700" s="55"/>
      <c r="CD700" s="55"/>
      <c r="CE700" s="55"/>
      <c r="CF700" s="55"/>
      <c r="CG700" s="55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</row>
    <row r="70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U701" s="55"/>
      <c r="AV701" s="55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5"/>
      <c r="BH701" s="55"/>
      <c r="BI701" s="55"/>
      <c r="BJ701" s="55"/>
      <c r="BK701" s="55"/>
      <c r="BL701" s="55"/>
      <c r="BM701" s="55"/>
      <c r="BN701" s="55"/>
      <c r="BO701" s="55"/>
      <c r="BP701" s="55"/>
      <c r="BQ701" s="55"/>
      <c r="BR701" s="55"/>
      <c r="BS701" s="55"/>
      <c r="BT701" s="55"/>
      <c r="BU701" s="55"/>
      <c r="BV701" s="55"/>
      <c r="BW701" s="55"/>
      <c r="BX701" s="55"/>
      <c r="BY701" s="55"/>
      <c r="BZ701" s="55"/>
      <c r="CA701" s="55"/>
      <c r="CB701" s="55"/>
      <c r="CC701" s="55"/>
      <c r="CD701" s="55"/>
      <c r="CE701" s="55"/>
      <c r="CF701" s="55"/>
      <c r="CG701" s="55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</row>
    <row r="70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U702" s="55"/>
      <c r="AV702" s="55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55"/>
      <c r="BS702" s="55"/>
      <c r="BT702" s="55"/>
      <c r="BU702" s="55"/>
      <c r="BV702" s="55"/>
      <c r="BW702" s="55"/>
      <c r="BX702" s="55"/>
      <c r="BY702" s="55"/>
      <c r="BZ702" s="55"/>
      <c r="CA702" s="55"/>
      <c r="CB702" s="55"/>
      <c r="CC702" s="55"/>
      <c r="CD702" s="55"/>
      <c r="CE702" s="55"/>
      <c r="CF702" s="55"/>
      <c r="CG702" s="55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</row>
    <row r="703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U703" s="55"/>
      <c r="AV703" s="55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55"/>
      <c r="BS703" s="55"/>
      <c r="BT703" s="55"/>
      <c r="BU703" s="55"/>
      <c r="BV703" s="55"/>
      <c r="BW703" s="55"/>
      <c r="BX703" s="55"/>
      <c r="BY703" s="55"/>
      <c r="BZ703" s="55"/>
      <c r="CA703" s="55"/>
      <c r="CB703" s="55"/>
      <c r="CC703" s="55"/>
      <c r="CD703" s="55"/>
      <c r="CE703" s="55"/>
      <c r="CF703" s="55"/>
      <c r="CG703" s="55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</row>
    <row r="70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U704" s="55"/>
      <c r="AV704" s="55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55"/>
      <c r="BS704" s="55"/>
      <c r="BT704" s="55"/>
      <c r="BU704" s="55"/>
      <c r="BV704" s="55"/>
      <c r="BW704" s="55"/>
      <c r="BX704" s="55"/>
      <c r="BY704" s="55"/>
      <c r="BZ704" s="55"/>
      <c r="CA704" s="55"/>
      <c r="CB704" s="55"/>
      <c r="CC704" s="55"/>
      <c r="CD704" s="55"/>
      <c r="CE704" s="55"/>
      <c r="CF704" s="55"/>
      <c r="CG704" s="55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</row>
    <row r="70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U705" s="55"/>
      <c r="AV705" s="55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55"/>
      <c r="BS705" s="55"/>
      <c r="BT705" s="55"/>
      <c r="BU705" s="55"/>
      <c r="BV705" s="55"/>
      <c r="BW705" s="55"/>
      <c r="BX705" s="55"/>
      <c r="BY705" s="55"/>
      <c r="BZ705" s="55"/>
      <c r="CA705" s="55"/>
      <c r="CB705" s="55"/>
      <c r="CC705" s="55"/>
      <c r="CD705" s="55"/>
      <c r="CE705" s="55"/>
      <c r="CF705" s="55"/>
      <c r="CG705" s="55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</row>
    <row r="706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U706" s="55"/>
      <c r="AV706" s="55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55"/>
      <c r="BS706" s="55"/>
      <c r="BT706" s="55"/>
      <c r="BU706" s="55"/>
      <c r="BV706" s="55"/>
      <c r="BW706" s="55"/>
      <c r="BX706" s="55"/>
      <c r="BY706" s="55"/>
      <c r="BZ706" s="55"/>
      <c r="CA706" s="55"/>
      <c r="CB706" s="55"/>
      <c r="CC706" s="55"/>
      <c r="CD706" s="55"/>
      <c r="CE706" s="55"/>
      <c r="CF706" s="55"/>
      <c r="CG706" s="55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</row>
    <row r="707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  <c r="CA707" s="55"/>
      <c r="CB707" s="55"/>
      <c r="CC707" s="55"/>
      <c r="CD707" s="55"/>
      <c r="CE707" s="55"/>
      <c r="CF707" s="55"/>
      <c r="CG707" s="55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</row>
    <row r="708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  <c r="CA708" s="55"/>
      <c r="CB708" s="55"/>
      <c r="CC708" s="55"/>
      <c r="CD708" s="55"/>
      <c r="CE708" s="55"/>
      <c r="CF708" s="55"/>
      <c r="CG708" s="55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</row>
    <row r="709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  <c r="CA709" s="55"/>
      <c r="CB709" s="55"/>
      <c r="CC709" s="55"/>
      <c r="CD709" s="55"/>
      <c r="CE709" s="55"/>
      <c r="CF709" s="55"/>
      <c r="CG709" s="55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</row>
    <row r="710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  <c r="CA710" s="55"/>
      <c r="CB710" s="55"/>
      <c r="CC710" s="55"/>
      <c r="CD710" s="55"/>
      <c r="CE710" s="55"/>
      <c r="CF710" s="55"/>
      <c r="CG710" s="55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</row>
    <row r="71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  <c r="CA711" s="55"/>
      <c r="CB711" s="55"/>
      <c r="CC711" s="55"/>
      <c r="CD711" s="55"/>
      <c r="CE711" s="55"/>
      <c r="CF711" s="55"/>
      <c r="CG711" s="55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</row>
    <row r="71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U712" s="55"/>
      <c r="AV712" s="55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55"/>
      <c r="BS712" s="55"/>
      <c r="BT712" s="55"/>
      <c r="BU712" s="55"/>
      <c r="BV712" s="55"/>
      <c r="BW712" s="55"/>
      <c r="BX712" s="55"/>
      <c r="BY712" s="55"/>
      <c r="BZ712" s="55"/>
      <c r="CA712" s="55"/>
      <c r="CB712" s="55"/>
      <c r="CC712" s="55"/>
      <c r="CD712" s="55"/>
      <c r="CE712" s="55"/>
      <c r="CF712" s="55"/>
      <c r="CG712" s="55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</row>
    <row r="713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U713" s="55"/>
      <c r="AV713" s="55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55"/>
      <c r="BS713" s="55"/>
      <c r="BT713" s="55"/>
      <c r="BU713" s="55"/>
      <c r="BV713" s="55"/>
      <c r="BW713" s="55"/>
      <c r="BX713" s="55"/>
      <c r="BY713" s="55"/>
      <c r="BZ713" s="55"/>
      <c r="CA713" s="55"/>
      <c r="CB713" s="55"/>
      <c r="CC713" s="55"/>
      <c r="CD713" s="55"/>
      <c r="CE713" s="55"/>
      <c r="CF713" s="55"/>
      <c r="CG713" s="55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</row>
    <row r="71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U714" s="55"/>
      <c r="AV714" s="55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55"/>
      <c r="BS714" s="55"/>
      <c r="BT714" s="55"/>
      <c r="BU714" s="55"/>
      <c r="BV714" s="55"/>
      <c r="BW714" s="55"/>
      <c r="BX714" s="55"/>
      <c r="BY714" s="55"/>
      <c r="BZ714" s="55"/>
      <c r="CA714" s="55"/>
      <c r="CB714" s="55"/>
      <c r="CC714" s="55"/>
      <c r="CD714" s="55"/>
      <c r="CE714" s="55"/>
      <c r="CF714" s="55"/>
      <c r="CG714" s="55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</row>
    <row r="71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  <c r="CA715" s="55"/>
      <c r="CB715" s="55"/>
      <c r="CC715" s="55"/>
      <c r="CD715" s="55"/>
      <c r="CE715" s="55"/>
      <c r="CF715" s="55"/>
      <c r="CG715" s="55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</row>
    <row r="716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U716" s="55"/>
      <c r="AV716" s="55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55"/>
      <c r="BS716" s="55"/>
      <c r="BT716" s="55"/>
      <c r="BU716" s="55"/>
      <c r="BV716" s="55"/>
      <c r="BW716" s="55"/>
      <c r="BX716" s="55"/>
      <c r="BY716" s="55"/>
      <c r="BZ716" s="55"/>
      <c r="CA716" s="55"/>
      <c r="CB716" s="55"/>
      <c r="CC716" s="55"/>
      <c r="CD716" s="55"/>
      <c r="CE716" s="55"/>
      <c r="CF716" s="55"/>
      <c r="CG716" s="55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</row>
    <row r="717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U717" s="55"/>
      <c r="AV717" s="55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55"/>
      <c r="BS717" s="55"/>
      <c r="BT717" s="55"/>
      <c r="BU717" s="55"/>
      <c r="BV717" s="55"/>
      <c r="BW717" s="55"/>
      <c r="BX717" s="55"/>
      <c r="BY717" s="55"/>
      <c r="BZ717" s="55"/>
      <c r="CA717" s="55"/>
      <c r="CB717" s="55"/>
      <c r="CC717" s="55"/>
      <c r="CD717" s="55"/>
      <c r="CE717" s="55"/>
      <c r="CF717" s="55"/>
      <c r="CG717" s="55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</row>
    <row r="718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U718" s="55"/>
      <c r="AV718" s="55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55"/>
      <c r="BS718" s="55"/>
      <c r="BT718" s="55"/>
      <c r="BU718" s="55"/>
      <c r="BV718" s="55"/>
      <c r="BW718" s="55"/>
      <c r="BX718" s="55"/>
      <c r="BY718" s="55"/>
      <c r="BZ718" s="55"/>
      <c r="CA718" s="55"/>
      <c r="CB718" s="55"/>
      <c r="CC718" s="55"/>
      <c r="CD718" s="55"/>
      <c r="CE718" s="55"/>
      <c r="CF718" s="55"/>
      <c r="CG718" s="55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</row>
    <row r="719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U719" s="55"/>
      <c r="AV719" s="55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55"/>
      <c r="BS719" s="55"/>
      <c r="BT719" s="55"/>
      <c r="BU719" s="55"/>
      <c r="BV719" s="55"/>
      <c r="BW719" s="55"/>
      <c r="BX719" s="55"/>
      <c r="BY719" s="55"/>
      <c r="BZ719" s="55"/>
      <c r="CA719" s="55"/>
      <c r="CB719" s="55"/>
      <c r="CC719" s="55"/>
      <c r="CD719" s="55"/>
      <c r="CE719" s="55"/>
      <c r="CF719" s="55"/>
      <c r="CG719" s="55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</row>
    <row r="720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  <c r="CA720" s="55"/>
      <c r="CB720" s="55"/>
      <c r="CC720" s="55"/>
      <c r="CD720" s="55"/>
      <c r="CE720" s="55"/>
      <c r="CF720" s="55"/>
      <c r="CG720" s="55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</row>
    <row r="72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  <c r="CA721" s="55"/>
      <c r="CB721" s="55"/>
      <c r="CC721" s="55"/>
      <c r="CD721" s="55"/>
      <c r="CE721" s="55"/>
      <c r="CF721" s="55"/>
      <c r="CG721" s="55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</row>
    <row r="72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55"/>
      <c r="BS722" s="55"/>
      <c r="BT722" s="55"/>
      <c r="BU722" s="55"/>
      <c r="BV722" s="55"/>
      <c r="BW722" s="55"/>
      <c r="BX722" s="55"/>
      <c r="BY722" s="55"/>
      <c r="BZ722" s="55"/>
      <c r="CA722" s="55"/>
      <c r="CB722" s="55"/>
      <c r="CC722" s="55"/>
      <c r="CD722" s="55"/>
      <c r="CE722" s="55"/>
      <c r="CF722" s="55"/>
      <c r="CG722" s="55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</row>
    <row r="723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55"/>
      <c r="BS723" s="55"/>
      <c r="BT723" s="55"/>
      <c r="BU723" s="55"/>
      <c r="BV723" s="55"/>
      <c r="BW723" s="55"/>
      <c r="BX723" s="55"/>
      <c r="BY723" s="55"/>
      <c r="BZ723" s="55"/>
      <c r="CA723" s="55"/>
      <c r="CB723" s="55"/>
      <c r="CC723" s="55"/>
      <c r="CD723" s="55"/>
      <c r="CE723" s="55"/>
      <c r="CF723" s="55"/>
      <c r="CG723" s="55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</row>
    <row r="72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U724" s="55"/>
      <c r="AV724" s="55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55"/>
      <c r="BS724" s="55"/>
      <c r="BT724" s="55"/>
      <c r="BU724" s="55"/>
      <c r="BV724" s="55"/>
      <c r="BW724" s="55"/>
      <c r="BX724" s="55"/>
      <c r="BY724" s="55"/>
      <c r="BZ724" s="55"/>
      <c r="CA724" s="55"/>
      <c r="CB724" s="55"/>
      <c r="CC724" s="55"/>
      <c r="CD724" s="55"/>
      <c r="CE724" s="55"/>
      <c r="CF724" s="55"/>
      <c r="CG724" s="55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</row>
    <row r="7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U725" s="55"/>
      <c r="AV725" s="55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55"/>
      <c r="BS725" s="55"/>
      <c r="BT725" s="55"/>
      <c r="BU725" s="55"/>
      <c r="BV725" s="55"/>
      <c r="BW725" s="55"/>
      <c r="BX725" s="55"/>
      <c r="BY725" s="55"/>
      <c r="BZ725" s="55"/>
      <c r="CA725" s="55"/>
      <c r="CB725" s="55"/>
      <c r="CC725" s="55"/>
      <c r="CD725" s="55"/>
      <c r="CE725" s="55"/>
      <c r="CF725" s="55"/>
      <c r="CG725" s="55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</row>
    <row r="726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U726" s="55"/>
      <c r="AV726" s="55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55"/>
      <c r="BS726" s="55"/>
      <c r="BT726" s="55"/>
      <c r="BU726" s="55"/>
      <c r="BV726" s="55"/>
      <c r="BW726" s="55"/>
      <c r="BX726" s="55"/>
      <c r="BY726" s="55"/>
      <c r="BZ726" s="55"/>
      <c r="CA726" s="55"/>
      <c r="CB726" s="55"/>
      <c r="CC726" s="55"/>
      <c r="CD726" s="55"/>
      <c r="CE726" s="55"/>
      <c r="CF726" s="55"/>
      <c r="CG726" s="55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</row>
    <row r="727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U727" s="55"/>
      <c r="AV727" s="55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55"/>
      <c r="BS727" s="55"/>
      <c r="BT727" s="55"/>
      <c r="BU727" s="55"/>
      <c r="BV727" s="55"/>
      <c r="BW727" s="55"/>
      <c r="BX727" s="55"/>
      <c r="BY727" s="55"/>
      <c r="BZ727" s="55"/>
      <c r="CA727" s="55"/>
      <c r="CB727" s="55"/>
      <c r="CC727" s="55"/>
      <c r="CD727" s="55"/>
      <c r="CE727" s="55"/>
      <c r="CF727" s="55"/>
      <c r="CG727" s="55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</row>
    <row r="728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  <c r="CA728" s="55"/>
      <c r="CB728" s="55"/>
      <c r="CC728" s="55"/>
      <c r="CD728" s="55"/>
      <c r="CE728" s="55"/>
      <c r="CF728" s="55"/>
      <c r="CG728" s="55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</row>
    <row r="729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</row>
    <row r="730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</row>
    <row r="73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</row>
    <row r="73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</row>
    <row r="733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</row>
    <row r="73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55"/>
      <c r="BS734" s="55"/>
      <c r="BT734" s="55"/>
      <c r="BU734" s="55"/>
      <c r="BV734" s="55"/>
      <c r="BW734" s="55"/>
      <c r="BX734" s="55"/>
      <c r="BY734" s="55"/>
      <c r="BZ734" s="55"/>
      <c r="CA734" s="55"/>
      <c r="CB734" s="55"/>
      <c r="CC734" s="55"/>
      <c r="CD734" s="55"/>
      <c r="CE734" s="55"/>
      <c r="CF734" s="55"/>
      <c r="CG734" s="55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</row>
    <row r="73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55"/>
      <c r="BS735" s="55"/>
      <c r="BT735" s="55"/>
      <c r="BU735" s="55"/>
      <c r="BV735" s="55"/>
      <c r="BW735" s="55"/>
      <c r="BX735" s="55"/>
      <c r="BY735" s="55"/>
      <c r="BZ735" s="55"/>
      <c r="CA735" s="55"/>
      <c r="CB735" s="55"/>
      <c r="CC735" s="55"/>
      <c r="CD735" s="55"/>
      <c r="CE735" s="55"/>
      <c r="CF735" s="55"/>
      <c r="CG735" s="55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</row>
    <row r="736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55"/>
      <c r="BS736" s="55"/>
      <c r="BT736" s="55"/>
      <c r="BU736" s="55"/>
      <c r="BV736" s="55"/>
      <c r="BW736" s="55"/>
      <c r="BX736" s="55"/>
      <c r="BY736" s="55"/>
      <c r="BZ736" s="55"/>
      <c r="CA736" s="55"/>
      <c r="CB736" s="55"/>
      <c r="CC736" s="55"/>
      <c r="CD736" s="55"/>
      <c r="CE736" s="55"/>
      <c r="CF736" s="55"/>
      <c r="CG736" s="55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</row>
    <row r="737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</row>
    <row r="738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55"/>
      <c r="BS738" s="55"/>
      <c r="BT738" s="55"/>
      <c r="BU738" s="55"/>
      <c r="BV738" s="55"/>
      <c r="BW738" s="55"/>
      <c r="BX738" s="55"/>
      <c r="BY738" s="55"/>
      <c r="BZ738" s="55"/>
      <c r="CA738" s="55"/>
      <c r="CB738" s="55"/>
      <c r="CC738" s="55"/>
      <c r="CD738" s="55"/>
      <c r="CE738" s="55"/>
      <c r="CF738" s="55"/>
      <c r="CG738" s="55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</row>
    <row r="739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/>
      <c r="BI739" s="55"/>
      <c r="BJ739" s="55"/>
      <c r="BK739" s="55"/>
      <c r="BL739" s="55"/>
      <c r="BM739" s="55"/>
      <c r="BN739" s="55"/>
      <c r="BO739" s="55"/>
      <c r="BP739" s="55"/>
      <c r="BQ739" s="55"/>
      <c r="BR739" s="55"/>
      <c r="BS739" s="55"/>
      <c r="BT739" s="55"/>
      <c r="BU739" s="55"/>
      <c r="BV739" s="55"/>
      <c r="BW739" s="55"/>
      <c r="BX739" s="55"/>
      <c r="BY739" s="55"/>
      <c r="BZ739" s="55"/>
      <c r="CA739" s="55"/>
      <c r="CB739" s="55"/>
      <c r="CC739" s="55"/>
      <c r="CD739" s="55"/>
      <c r="CE739" s="55"/>
      <c r="CF739" s="55"/>
      <c r="CG739" s="55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</row>
    <row r="740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55"/>
      <c r="BS740" s="55"/>
      <c r="BT740" s="55"/>
      <c r="BU740" s="55"/>
      <c r="BV740" s="55"/>
      <c r="BW740" s="55"/>
      <c r="BX740" s="55"/>
      <c r="BY740" s="55"/>
      <c r="BZ740" s="55"/>
      <c r="CA740" s="55"/>
      <c r="CB740" s="55"/>
      <c r="CC740" s="55"/>
      <c r="CD740" s="55"/>
      <c r="CE740" s="55"/>
      <c r="CF740" s="55"/>
      <c r="CG740" s="55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</row>
    <row r="74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55"/>
      <c r="BS741" s="55"/>
      <c r="BT741" s="55"/>
      <c r="BU741" s="55"/>
      <c r="BV741" s="55"/>
      <c r="BW741" s="55"/>
      <c r="BX741" s="55"/>
      <c r="BY741" s="55"/>
      <c r="BZ741" s="55"/>
      <c r="CA741" s="55"/>
      <c r="CB741" s="55"/>
      <c r="CC741" s="55"/>
      <c r="CD741" s="55"/>
      <c r="CE741" s="55"/>
      <c r="CF741" s="55"/>
      <c r="CG741" s="55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</row>
    <row r="74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</row>
    <row r="743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</row>
    <row r="74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55"/>
      <c r="BS744" s="55"/>
      <c r="BT744" s="55"/>
      <c r="BU744" s="55"/>
      <c r="BV744" s="55"/>
      <c r="BW744" s="55"/>
      <c r="BX744" s="55"/>
      <c r="BY744" s="55"/>
      <c r="BZ744" s="55"/>
      <c r="CA744" s="55"/>
      <c r="CB744" s="55"/>
      <c r="CC744" s="55"/>
      <c r="CD744" s="55"/>
      <c r="CE744" s="55"/>
      <c r="CF744" s="55"/>
      <c r="CG744" s="55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</row>
    <row r="74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55"/>
      <c r="BS745" s="55"/>
      <c r="BT745" s="55"/>
      <c r="BU745" s="55"/>
      <c r="BV745" s="55"/>
      <c r="BW745" s="55"/>
      <c r="BX745" s="55"/>
      <c r="BY745" s="55"/>
      <c r="BZ745" s="55"/>
      <c r="CA745" s="55"/>
      <c r="CB745" s="55"/>
      <c r="CC745" s="55"/>
      <c r="CD745" s="55"/>
      <c r="CE745" s="55"/>
      <c r="CF745" s="55"/>
      <c r="CG745" s="55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</row>
    <row r="746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55"/>
      <c r="BS746" s="55"/>
      <c r="BT746" s="55"/>
      <c r="BU746" s="55"/>
      <c r="BV746" s="55"/>
      <c r="BW746" s="55"/>
      <c r="BX746" s="55"/>
      <c r="BY746" s="55"/>
      <c r="BZ746" s="55"/>
      <c r="CA746" s="55"/>
      <c r="CB746" s="55"/>
      <c r="CC746" s="55"/>
      <c r="CD746" s="55"/>
      <c r="CE746" s="55"/>
      <c r="CF746" s="55"/>
      <c r="CG746" s="55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</row>
    <row r="747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55"/>
      <c r="BS747" s="55"/>
      <c r="BT747" s="55"/>
      <c r="BU747" s="55"/>
      <c r="BV747" s="55"/>
      <c r="BW747" s="55"/>
      <c r="BX747" s="55"/>
      <c r="BY747" s="55"/>
      <c r="BZ747" s="55"/>
      <c r="CA747" s="55"/>
      <c r="CB747" s="55"/>
      <c r="CC747" s="55"/>
      <c r="CD747" s="55"/>
      <c r="CE747" s="55"/>
      <c r="CF747" s="55"/>
      <c r="CG747" s="55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</row>
    <row r="748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55"/>
      <c r="BS748" s="55"/>
      <c r="BT748" s="55"/>
      <c r="BU748" s="55"/>
      <c r="BV748" s="55"/>
      <c r="BW748" s="55"/>
      <c r="BX748" s="55"/>
      <c r="BY748" s="55"/>
      <c r="BZ748" s="55"/>
      <c r="CA748" s="55"/>
      <c r="CB748" s="55"/>
      <c r="CC748" s="55"/>
      <c r="CD748" s="55"/>
      <c r="CE748" s="55"/>
      <c r="CF748" s="55"/>
      <c r="CG748" s="55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</row>
    <row r="749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55"/>
      <c r="BS749" s="55"/>
      <c r="BT749" s="55"/>
      <c r="BU749" s="55"/>
      <c r="BV749" s="55"/>
      <c r="BW749" s="55"/>
      <c r="BX749" s="55"/>
      <c r="BY749" s="55"/>
      <c r="BZ749" s="55"/>
      <c r="CA749" s="55"/>
      <c r="CB749" s="55"/>
      <c r="CC749" s="55"/>
      <c r="CD749" s="55"/>
      <c r="CE749" s="55"/>
      <c r="CF749" s="55"/>
      <c r="CG749" s="55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</row>
    <row r="750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</row>
    <row r="75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</row>
    <row r="75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</row>
    <row r="753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55"/>
      <c r="BS753" s="55"/>
      <c r="BT753" s="55"/>
      <c r="BU753" s="55"/>
      <c r="BV753" s="55"/>
      <c r="BW753" s="55"/>
      <c r="BX753" s="55"/>
      <c r="BY753" s="55"/>
      <c r="BZ753" s="55"/>
      <c r="CA753" s="55"/>
      <c r="CB753" s="55"/>
      <c r="CC753" s="55"/>
      <c r="CD753" s="55"/>
      <c r="CE753" s="55"/>
      <c r="CF753" s="55"/>
      <c r="CG753" s="55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</row>
    <row r="75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55"/>
      <c r="BS754" s="55"/>
      <c r="BT754" s="55"/>
      <c r="BU754" s="55"/>
      <c r="BV754" s="55"/>
      <c r="BW754" s="55"/>
      <c r="BX754" s="55"/>
      <c r="BY754" s="55"/>
      <c r="BZ754" s="55"/>
      <c r="CA754" s="55"/>
      <c r="CB754" s="55"/>
      <c r="CC754" s="55"/>
      <c r="CD754" s="55"/>
      <c r="CE754" s="55"/>
      <c r="CF754" s="55"/>
      <c r="CG754" s="55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</row>
    <row r="75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55"/>
      <c r="BS755" s="55"/>
      <c r="BT755" s="55"/>
      <c r="BU755" s="55"/>
      <c r="BV755" s="55"/>
      <c r="BW755" s="55"/>
      <c r="BX755" s="55"/>
      <c r="BY755" s="55"/>
      <c r="BZ755" s="55"/>
      <c r="CA755" s="55"/>
      <c r="CB755" s="55"/>
      <c r="CC755" s="55"/>
      <c r="CD755" s="55"/>
      <c r="CE755" s="55"/>
      <c r="CF755" s="55"/>
      <c r="CG755" s="55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</row>
    <row r="756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  <c r="CA756" s="55"/>
      <c r="CB756" s="55"/>
      <c r="CC756" s="55"/>
      <c r="CD756" s="55"/>
      <c r="CE756" s="55"/>
      <c r="CF756" s="55"/>
      <c r="CG756" s="55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</row>
    <row r="757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55"/>
      <c r="BS757" s="55"/>
      <c r="BT757" s="55"/>
      <c r="BU757" s="55"/>
      <c r="BV757" s="55"/>
      <c r="BW757" s="55"/>
      <c r="BX757" s="55"/>
      <c r="BY757" s="55"/>
      <c r="BZ757" s="55"/>
      <c r="CA757" s="55"/>
      <c r="CB757" s="55"/>
      <c r="CC757" s="55"/>
      <c r="CD757" s="55"/>
      <c r="CE757" s="55"/>
      <c r="CF757" s="55"/>
      <c r="CG757" s="55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</row>
    <row r="758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55"/>
      <c r="BS758" s="55"/>
      <c r="BT758" s="55"/>
      <c r="BU758" s="55"/>
      <c r="BV758" s="55"/>
      <c r="BW758" s="55"/>
      <c r="BX758" s="55"/>
      <c r="BY758" s="55"/>
      <c r="BZ758" s="55"/>
      <c r="CA758" s="55"/>
      <c r="CB758" s="55"/>
      <c r="CC758" s="55"/>
      <c r="CD758" s="55"/>
      <c r="CE758" s="55"/>
      <c r="CF758" s="55"/>
      <c r="CG758" s="55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</row>
    <row r="759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</row>
    <row r="760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55"/>
      <c r="BS760" s="55"/>
      <c r="BT760" s="55"/>
      <c r="BU760" s="55"/>
      <c r="BV760" s="55"/>
      <c r="BW760" s="55"/>
      <c r="BX760" s="55"/>
      <c r="BY760" s="55"/>
      <c r="BZ760" s="55"/>
      <c r="CA760" s="55"/>
      <c r="CB760" s="55"/>
      <c r="CC760" s="55"/>
      <c r="CD760" s="55"/>
      <c r="CE760" s="55"/>
      <c r="CF760" s="55"/>
      <c r="CG760" s="55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</row>
    <row r="76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  <c r="CA761" s="55"/>
      <c r="CB761" s="55"/>
      <c r="CC761" s="55"/>
      <c r="CD761" s="55"/>
      <c r="CE761" s="55"/>
      <c r="CF761" s="55"/>
      <c r="CG761" s="55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</row>
    <row r="76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  <c r="CA762" s="55"/>
      <c r="CB762" s="55"/>
      <c r="CC762" s="55"/>
      <c r="CD762" s="55"/>
      <c r="CE762" s="55"/>
      <c r="CF762" s="55"/>
      <c r="CG762" s="55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</row>
    <row r="763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  <c r="CA763" s="55"/>
      <c r="CB763" s="55"/>
      <c r="CC763" s="55"/>
      <c r="CD763" s="55"/>
      <c r="CE763" s="55"/>
      <c r="CF763" s="55"/>
      <c r="CG763" s="55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</row>
    <row r="76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55"/>
      <c r="BS764" s="55"/>
      <c r="BT764" s="55"/>
      <c r="BU764" s="55"/>
      <c r="BV764" s="55"/>
      <c r="BW764" s="55"/>
      <c r="BX764" s="55"/>
      <c r="BY764" s="55"/>
      <c r="BZ764" s="55"/>
      <c r="CA764" s="55"/>
      <c r="CB764" s="55"/>
      <c r="CC764" s="55"/>
      <c r="CD764" s="55"/>
      <c r="CE764" s="55"/>
      <c r="CF764" s="55"/>
      <c r="CG764" s="55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</row>
    <row r="76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55"/>
      <c r="BS765" s="55"/>
      <c r="BT765" s="55"/>
      <c r="BU765" s="55"/>
      <c r="BV765" s="55"/>
      <c r="BW765" s="55"/>
      <c r="BX765" s="55"/>
      <c r="BY765" s="55"/>
      <c r="BZ765" s="55"/>
      <c r="CA765" s="55"/>
      <c r="CB765" s="55"/>
      <c r="CC765" s="55"/>
      <c r="CD765" s="55"/>
      <c r="CE765" s="55"/>
      <c r="CF765" s="55"/>
      <c r="CG765" s="55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</row>
    <row r="766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55"/>
      <c r="BS766" s="55"/>
      <c r="BT766" s="55"/>
      <c r="BU766" s="55"/>
      <c r="BV766" s="55"/>
      <c r="BW766" s="55"/>
      <c r="BX766" s="55"/>
      <c r="BY766" s="55"/>
      <c r="BZ766" s="55"/>
      <c r="CA766" s="55"/>
      <c r="CB766" s="55"/>
      <c r="CC766" s="55"/>
      <c r="CD766" s="55"/>
      <c r="CE766" s="55"/>
      <c r="CF766" s="55"/>
      <c r="CG766" s="55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</row>
    <row r="767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55"/>
      <c r="BS767" s="55"/>
      <c r="BT767" s="55"/>
      <c r="BU767" s="55"/>
      <c r="BV767" s="55"/>
      <c r="BW767" s="55"/>
      <c r="BX767" s="55"/>
      <c r="BY767" s="55"/>
      <c r="BZ767" s="55"/>
      <c r="CA767" s="55"/>
      <c r="CB767" s="55"/>
      <c r="CC767" s="55"/>
      <c r="CD767" s="55"/>
      <c r="CE767" s="55"/>
      <c r="CF767" s="55"/>
      <c r="CG767" s="55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</row>
    <row r="768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  <c r="CA768" s="55"/>
      <c r="CB768" s="55"/>
      <c r="CC768" s="55"/>
      <c r="CD768" s="55"/>
      <c r="CE768" s="55"/>
      <c r="CF768" s="55"/>
      <c r="CG768" s="55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</row>
    <row r="769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55"/>
      <c r="BS769" s="55"/>
      <c r="BT769" s="55"/>
      <c r="BU769" s="55"/>
      <c r="BV769" s="55"/>
      <c r="BW769" s="55"/>
      <c r="BX769" s="55"/>
      <c r="BY769" s="55"/>
      <c r="BZ769" s="55"/>
      <c r="CA769" s="55"/>
      <c r="CB769" s="55"/>
      <c r="CC769" s="55"/>
      <c r="CD769" s="55"/>
      <c r="CE769" s="55"/>
      <c r="CF769" s="55"/>
      <c r="CG769" s="55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</row>
    <row r="770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  <c r="CA770" s="55"/>
      <c r="CB770" s="55"/>
      <c r="CC770" s="55"/>
      <c r="CD770" s="55"/>
      <c r="CE770" s="55"/>
      <c r="CF770" s="55"/>
      <c r="CG770" s="55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</row>
    <row r="77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  <c r="CA771" s="55"/>
      <c r="CB771" s="55"/>
      <c r="CC771" s="55"/>
      <c r="CD771" s="55"/>
      <c r="CE771" s="55"/>
      <c r="CF771" s="55"/>
      <c r="CG771" s="55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</row>
    <row r="77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  <c r="CA772" s="55"/>
      <c r="CB772" s="55"/>
      <c r="CC772" s="55"/>
      <c r="CD772" s="55"/>
      <c r="CE772" s="55"/>
      <c r="CF772" s="55"/>
      <c r="CG772" s="55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</row>
    <row r="773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55"/>
      <c r="BS773" s="55"/>
      <c r="BT773" s="55"/>
      <c r="BU773" s="55"/>
      <c r="BV773" s="55"/>
      <c r="BW773" s="55"/>
      <c r="BX773" s="55"/>
      <c r="BY773" s="55"/>
      <c r="BZ773" s="55"/>
      <c r="CA773" s="55"/>
      <c r="CB773" s="55"/>
      <c r="CC773" s="55"/>
      <c r="CD773" s="55"/>
      <c r="CE773" s="55"/>
      <c r="CF773" s="55"/>
      <c r="CG773" s="55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</row>
    <row r="77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  <c r="CA774" s="55"/>
      <c r="CB774" s="55"/>
      <c r="CC774" s="55"/>
      <c r="CD774" s="55"/>
      <c r="CE774" s="55"/>
      <c r="CF774" s="55"/>
      <c r="CG774" s="55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</row>
    <row r="77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  <c r="BS775" s="55"/>
      <c r="BT775" s="55"/>
      <c r="BU775" s="55"/>
      <c r="BV775" s="55"/>
      <c r="BW775" s="55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</row>
    <row r="776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  <c r="CA776" s="55"/>
      <c r="CB776" s="55"/>
      <c r="CC776" s="55"/>
      <c r="CD776" s="55"/>
      <c r="CE776" s="55"/>
      <c r="CF776" s="55"/>
      <c r="CG776" s="55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</row>
    <row r="777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</row>
    <row r="778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</row>
    <row r="779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  <c r="CA779" s="55"/>
      <c r="CB779" s="55"/>
      <c r="CC779" s="55"/>
      <c r="CD779" s="55"/>
      <c r="CE779" s="55"/>
      <c r="CF779" s="55"/>
      <c r="CG779" s="55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</row>
    <row r="780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  <c r="CA780" s="55"/>
      <c r="CB780" s="55"/>
      <c r="CC780" s="55"/>
      <c r="CD780" s="55"/>
      <c r="CE780" s="55"/>
      <c r="CF780" s="55"/>
      <c r="CG780" s="55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</row>
    <row r="78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</row>
    <row r="78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55"/>
      <c r="BS782" s="55"/>
      <c r="BT782" s="55"/>
      <c r="BU782" s="55"/>
      <c r="BV782" s="55"/>
      <c r="BW782" s="55"/>
      <c r="BX782" s="55"/>
      <c r="BY782" s="55"/>
      <c r="BZ782" s="55"/>
      <c r="CA782" s="55"/>
      <c r="CB782" s="55"/>
      <c r="CC782" s="55"/>
      <c r="CD782" s="55"/>
      <c r="CE782" s="55"/>
      <c r="CF782" s="55"/>
      <c r="CG782" s="55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</row>
    <row r="783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</row>
    <row r="78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</row>
    <row r="78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</row>
    <row r="786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  <c r="BS786" s="55"/>
      <c r="BT786" s="55"/>
      <c r="BU786" s="55"/>
      <c r="BV786" s="55"/>
      <c r="BW786" s="55"/>
      <c r="BX786" s="55"/>
      <c r="BY786" s="55"/>
      <c r="BZ786" s="55"/>
      <c r="CA786" s="55"/>
      <c r="CB786" s="55"/>
      <c r="CC786" s="55"/>
      <c r="CD786" s="55"/>
      <c r="CE786" s="55"/>
      <c r="CF786" s="55"/>
      <c r="CG786" s="55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</row>
    <row r="787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55"/>
      <c r="BS787" s="55"/>
      <c r="BT787" s="55"/>
      <c r="BU787" s="55"/>
      <c r="BV787" s="55"/>
      <c r="BW787" s="55"/>
      <c r="BX787" s="55"/>
      <c r="BY787" s="55"/>
      <c r="BZ787" s="55"/>
      <c r="CA787" s="55"/>
      <c r="CB787" s="55"/>
      <c r="CC787" s="55"/>
      <c r="CD787" s="55"/>
      <c r="CE787" s="55"/>
      <c r="CF787" s="55"/>
      <c r="CG787" s="55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</row>
    <row r="788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  <c r="BS788" s="55"/>
      <c r="BT788" s="55"/>
      <c r="BU788" s="55"/>
      <c r="BV788" s="55"/>
      <c r="BW788" s="55"/>
      <c r="BX788" s="55"/>
      <c r="BY788" s="55"/>
      <c r="BZ788" s="55"/>
      <c r="CA788" s="55"/>
      <c r="CB788" s="55"/>
      <c r="CC788" s="55"/>
      <c r="CD788" s="55"/>
      <c r="CE788" s="55"/>
      <c r="CF788" s="55"/>
      <c r="CG788" s="55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</row>
    <row r="789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  <c r="BS789" s="55"/>
      <c r="BT789" s="55"/>
      <c r="BU789" s="55"/>
      <c r="BV789" s="55"/>
      <c r="BW789" s="55"/>
      <c r="BX789" s="55"/>
      <c r="BY789" s="55"/>
      <c r="BZ789" s="55"/>
      <c r="CA789" s="55"/>
      <c r="CB789" s="55"/>
      <c r="CC789" s="55"/>
      <c r="CD789" s="55"/>
      <c r="CE789" s="55"/>
      <c r="CF789" s="55"/>
      <c r="CG789" s="55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</row>
    <row r="790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  <c r="BS790" s="55"/>
      <c r="BT790" s="55"/>
      <c r="BU790" s="55"/>
      <c r="BV790" s="55"/>
      <c r="BW790" s="55"/>
      <c r="BX790" s="55"/>
      <c r="BY790" s="55"/>
      <c r="BZ790" s="55"/>
      <c r="CA790" s="55"/>
      <c r="CB790" s="55"/>
      <c r="CC790" s="55"/>
      <c r="CD790" s="55"/>
      <c r="CE790" s="55"/>
      <c r="CF790" s="55"/>
      <c r="CG790" s="55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</row>
    <row r="79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</row>
    <row r="79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55"/>
      <c r="BS792" s="55"/>
      <c r="BT792" s="55"/>
      <c r="BU792" s="55"/>
      <c r="BV792" s="55"/>
      <c r="BW792" s="55"/>
      <c r="BX792" s="55"/>
      <c r="BY792" s="55"/>
      <c r="BZ792" s="55"/>
      <c r="CA792" s="55"/>
      <c r="CB792" s="55"/>
      <c r="CC792" s="55"/>
      <c r="CD792" s="55"/>
      <c r="CE792" s="55"/>
      <c r="CF792" s="55"/>
      <c r="CG792" s="55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</row>
    <row r="793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</row>
    <row r="79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</row>
    <row r="79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</row>
    <row r="796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55"/>
      <c r="BS796" s="55"/>
      <c r="BT796" s="55"/>
      <c r="BU796" s="55"/>
      <c r="BV796" s="55"/>
      <c r="BW796" s="55"/>
      <c r="BX796" s="55"/>
      <c r="BY796" s="55"/>
      <c r="BZ796" s="55"/>
      <c r="CA796" s="55"/>
      <c r="CB796" s="55"/>
      <c r="CC796" s="55"/>
      <c r="CD796" s="55"/>
      <c r="CE796" s="55"/>
      <c r="CF796" s="55"/>
      <c r="CG796" s="55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</row>
    <row r="797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</row>
    <row r="798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55"/>
      <c r="BS798" s="55"/>
      <c r="BT798" s="55"/>
      <c r="BU798" s="55"/>
      <c r="BV798" s="55"/>
      <c r="BW798" s="55"/>
      <c r="BX798" s="55"/>
      <c r="BY798" s="55"/>
      <c r="BZ798" s="55"/>
      <c r="CA798" s="55"/>
      <c r="CB798" s="55"/>
      <c r="CC798" s="55"/>
      <c r="CD798" s="55"/>
      <c r="CE798" s="55"/>
      <c r="CF798" s="55"/>
      <c r="CG798" s="55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</row>
    <row r="799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</row>
    <row r="800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</row>
    <row r="80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</row>
    <row r="80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</row>
    <row r="803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</row>
    <row r="80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55"/>
      <c r="BS804" s="55"/>
      <c r="BT804" s="55"/>
      <c r="BU804" s="55"/>
      <c r="BV804" s="55"/>
      <c r="BW804" s="55"/>
      <c r="BX804" s="55"/>
      <c r="BY804" s="55"/>
      <c r="BZ804" s="55"/>
      <c r="CA804" s="55"/>
      <c r="CB804" s="55"/>
      <c r="CC804" s="55"/>
      <c r="CD804" s="55"/>
      <c r="CE804" s="55"/>
      <c r="CF804" s="55"/>
      <c r="CG804" s="55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</row>
    <row r="80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55"/>
      <c r="BS805" s="55"/>
      <c r="BT805" s="55"/>
      <c r="BU805" s="55"/>
      <c r="BV805" s="55"/>
      <c r="BW805" s="55"/>
      <c r="BX805" s="55"/>
      <c r="BY805" s="55"/>
      <c r="BZ805" s="55"/>
      <c r="CA805" s="55"/>
      <c r="CB805" s="55"/>
      <c r="CC805" s="55"/>
      <c r="CD805" s="55"/>
      <c r="CE805" s="55"/>
      <c r="CF805" s="55"/>
      <c r="CG805" s="55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</row>
    <row r="806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55"/>
      <c r="BS806" s="55"/>
      <c r="BT806" s="55"/>
      <c r="BU806" s="55"/>
      <c r="BV806" s="55"/>
      <c r="BW806" s="55"/>
      <c r="BX806" s="55"/>
      <c r="BY806" s="55"/>
      <c r="BZ806" s="55"/>
      <c r="CA806" s="55"/>
      <c r="CB806" s="55"/>
      <c r="CC806" s="55"/>
      <c r="CD806" s="55"/>
      <c r="CE806" s="55"/>
      <c r="CF806" s="55"/>
      <c r="CG806" s="55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</row>
    <row r="807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/>
      <c r="BO807" s="55"/>
      <c r="BP807" s="55"/>
      <c r="BQ807" s="55"/>
      <c r="BR807" s="55"/>
      <c r="BS807" s="55"/>
      <c r="BT807" s="55"/>
      <c r="BU807" s="55"/>
      <c r="BV807" s="55"/>
      <c r="BW807" s="55"/>
      <c r="BX807" s="55"/>
      <c r="BY807" s="55"/>
      <c r="BZ807" s="55"/>
      <c r="CA807" s="55"/>
      <c r="CB807" s="55"/>
      <c r="CC807" s="55"/>
      <c r="CD807" s="55"/>
      <c r="CE807" s="55"/>
      <c r="CF807" s="55"/>
      <c r="CG807" s="55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</row>
    <row r="808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</row>
    <row r="809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</row>
    <row r="810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  <c r="CA810" s="55"/>
      <c r="CB810" s="55"/>
      <c r="CC810" s="55"/>
      <c r="CD810" s="55"/>
      <c r="CE810" s="55"/>
      <c r="CF810" s="55"/>
      <c r="CG810" s="55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</row>
    <row r="81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55"/>
      <c r="BS811" s="55"/>
      <c r="BT811" s="55"/>
      <c r="BU811" s="55"/>
      <c r="BV811" s="55"/>
      <c r="BW811" s="55"/>
      <c r="BX811" s="55"/>
      <c r="BY811" s="55"/>
      <c r="BZ811" s="55"/>
      <c r="CA811" s="55"/>
      <c r="CB811" s="55"/>
      <c r="CC811" s="55"/>
      <c r="CD811" s="55"/>
      <c r="CE811" s="55"/>
      <c r="CF811" s="55"/>
      <c r="CG811" s="55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</row>
    <row r="81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55"/>
      <c r="BS812" s="55"/>
      <c r="BT812" s="55"/>
      <c r="BU812" s="55"/>
      <c r="BV812" s="55"/>
      <c r="BW812" s="55"/>
      <c r="BX812" s="55"/>
      <c r="BY812" s="55"/>
      <c r="BZ812" s="55"/>
      <c r="CA812" s="55"/>
      <c r="CB812" s="55"/>
      <c r="CC812" s="55"/>
      <c r="CD812" s="55"/>
      <c r="CE812" s="55"/>
      <c r="CF812" s="55"/>
      <c r="CG812" s="55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</row>
    <row r="813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55"/>
      <c r="BS813" s="55"/>
      <c r="BT813" s="55"/>
      <c r="BU813" s="55"/>
      <c r="BV813" s="55"/>
      <c r="BW813" s="55"/>
      <c r="BX813" s="55"/>
      <c r="BY813" s="55"/>
      <c r="BZ813" s="55"/>
      <c r="CA813" s="55"/>
      <c r="CB813" s="55"/>
      <c r="CC813" s="55"/>
      <c r="CD813" s="55"/>
      <c r="CE813" s="55"/>
      <c r="CF813" s="55"/>
      <c r="CG813" s="55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</row>
    <row r="81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  <c r="CA814" s="55"/>
      <c r="CB814" s="55"/>
      <c r="CC814" s="55"/>
      <c r="CD814" s="55"/>
      <c r="CE814" s="55"/>
      <c r="CF814" s="55"/>
      <c r="CG814" s="55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</row>
    <row r="81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55"/>
      <c r="BS815" s="55"/>
      <c r="BT815" s="55"/>
      <c r="BU815" s="55"/>
      <c r="BV815" s="55"/>
      <c r="BW815" s="55"/>
      <c r="BX815" s="55"/>
      <c r="BY815" s="55"/>
      <c r="BZ815" s="55"/>
      <c r="CA815" s="55"/>
      <c r="CB815" s="55"/>
      <c r="CC815" s="55"/>
      <c r="CD815" s="55"/>
      <c r="CE815" s="55"/>
      <c r="CF815" s="55"/>
      <c r="CG815" s="55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</row>
    <row r="816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  <c r="CA816" s="55"/>
      <c r="CB816" s="55"/>
      <c r="CC816" s="55"/>
      <c r="CD816" s="55"/>
      <c r="CE816" s="55"/>
      <c r="CF816" s="55"/>
      <c r="CG816" s="55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</row>
    <row r="817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55"/>
      <c r="BS817" s="55"/>
      <c r="BT817" s="55"/>
      <c r="BU817" s="55"/>
      <c r="BV817" s="55"/>
      <c r="BW817" s="55"/>
      <c r="BX817" s="55"/>
      <c r="BY817" s="55"/>
      <c r="BZ817" s="55"/>
      <c r="CA817" s="55"/>
      <c r="CB817" s="55"/>
      <c r="CC817" s="55"/>
      <c r="CD817" s="55"/>
      <c r="CE817" s="55"/>
      <c r="CF817" s="55"/>
      <c r="CG817" s="55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</row>
    <row r="818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  <c r="CA818" s="55"/>
      <c r="CB818" s="55"/>
      <c r="CC818" s="55"/>
      <c r="CD818" s="55"/>
      <c r="CE818" s="55"/>
      <c r="CF818" s="55"/>
      <c r="CG818" s="55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</row>
    <row r="819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  <c r="CA819" s="55"/>
      <c r="CB819" s="55"/>
      <c r="CC819" s="55"/>
      <c r="CD819" s="55"/>
      <c r="CE819" s="55"/>
      <c r="CF819" s="55"/>
      <c r="CG819" s="55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</row>
    <row r="820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  <c r="CA820" s="55"/>
      <c r="CB820" s="55"/>
      <c r="CC820" s="55"/>
      <c r="CD820" s="55"/>
      <c r="CE820" s="55"/>
      <c r="CF820" s="55"/>
      <c r="CG820" s="55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</row>
    <row r="82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  <c r="CA821" s="55"/>
      <c r="CB821" s="55"/>
      <c r="CC821" s="55"/>
      <c r="CD821" s="55"/>
      <c r="CE821" s="55"/>
      <c r="CF821" s="55"/>
      <c r="CG821" s="55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</row>
    <row r="82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55"/>
      <c r="BS822" s="55"/>
      <c r="BT822" s="55"/>
      <c r="BU822" s="55"/>
      <c r="BV822" s="55"/>
      <c r="BW822" s="55"/>
      <c r="BX822" s="55"/>
      <c r="BY822" s="55"/>
      <c r="BZ822" s="55"/>
      <c r="CA822" s="55"/>
      <c r="CB822" s="55"/>
      <c r="CC822" s="55"/>
      <c r="CD822" s="55"/>
      <c r="CE822" s="55"/>
      <c r="CF822" s="55"/>
      <c r="CG822" s="55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</row>
    <row r="823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  <c r="CA823" s="55"/>
      <c r="CB823" s="55"/>
      <c r="CC823" s="55"/>
      <c r="CD823" s="55"/>
      <c r="CE823" s="55"/>
      <c r="CF823" s="55"/>
      <c r="CG823" s="55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</row>
    <row r="82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  <c r="CA824" s="55"/>
      <c r="CB824" s="55"/>
      <c r="CC824" s="55"/>
      <c r="CD824" s="55"/>
      <c r="CE824" s="55"/>
      <c r="CF824" s="55"/>
      <c r="CG824" s="55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</row>
    <row r="8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55"/>
      <c r="BS825" s="55"/>
      <c r="BT825" s="55"/>
      <c r="BU825" s="55"/>
      <c r="BV825" s="55"/>
      <c r="BW825" s="55"/>
      <c r="BX825" s="55"/>
      <c r="BY825" s="55"/>
      <c r="BZ825" s="55"/>
      <c r="CA825" s="55"/>
      <c r="CB825" s="55"/>
      <c r="CC825" s="55"/>
      <c r="CD825" s="55"/>
      <c r="CE825" s="55"/>
      <c r="CF825" s="55"/>
      <c r="CG825" s="55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</row>
    <row r="826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</row>
    <row r="827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</row>
    <row r="828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  <c r="CA828" s="55"/>
      <c r="CB828" s="55"/>
      <c r="CC828" s="55"/>
      <c r="CD828" s="55"/>
      <c r="CE828" s="55"/>
      <c r="CF828" s="55"/>
      <c r="CG828" s="55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</row>
    <row r="829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55"/>
      <c r="BS829" s="55"/>
      <c r="BT829" s="55"/>
      <c r="BU829" s="55"/>
      <c r="BV829" s="55"/>
      <c r="BW829" s="55"/>
      <c r="BX829" s="55"/>
      <c r="BY829" s="55"/>
      <c r="BZ829" s="55"/>
      <c r="CA829" s="55"/>
      <c r="CB829" s="55"/>
      <c r="CC829" s="55"/>
      <c r="CD829" s="55"/>
      <c r="CE829" s="55"/>
      <c r="CF829" s="55"/>
      <c r="CG829" s="55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</row>
    <row r="830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  <c r="CA830" s="55"/>
      <c r="CB830" s="55"/>
      <c r="CC830" s="55"/>
      <c r="CD830" s="55"/>
      <c r="CE830" s="55"/>
      <c r="CF830" s="55"/>
      <c r="CG830" s="55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</row>
    <row r="83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  <c r="CA831" s="55"/>
      <c r="CB831" s="55"/>
      <c r="CC831" s="55"/>
      <c r="CD831" s="55"/>
      <c r="CE831" s="55"/>
      <c r="CF831" s="55"/>
      <c r="CG831" s="55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</row>
    <row r="83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  <c r="CA832" s="55"/>
      <c r="CB832" s="55"/>
      <c r="CC832" s="55"/>
      <c r="CD832" s="55"/>
      <c r="CE832" s="55"/>
      <c r="CF832" s="55"/>
      <c r="CG832" s="55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</row>
    <row r="833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  <c r="CA833" s="55"/>
      <c r="CB833" s="55"/>
      <c r="CC833" s="55"/>
      <c r="CD833" s="55"/>
      <c r="CE833" s="55"/>
      <c r="CF833" s="55"/>
      <c r="CG833" s="55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</row>
    <row r="83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55"/>
      <c r="BS834" s="55"/>
      <c r="BT834" s="55"/>
      <c r="BU834" s="55"/>
      <c r="BV834" s="55"/>
      <c r="BW834" s="55"/>
      <c r="BX834" s="55"/>
      <c r="BY834" s="55"/>
      <c r="BZ834" s="55"/>
      <c r="CA834" s="55"/>
      <c r="CB834" s="55"/>
      <c r="CC834" s="55"/>
      <c r="CD834" s="55"/>
      <c r="CE834" s="55"/>
      <c r="CF834" s="55"/>
      <c r="CG834" s="55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</row>
    <row r="83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  <c r="CA835" s="55"/>
      <c r="CB835" s="55"/>
      <c r="CC835" s="55"/>
      <c r="CD835" s="55"/>
      <c r="CE835" s="55"/>
      <c r="CF835" s="55"/>
      <c r="CG835" s="55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</row>
    <row r="836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  <c r="CA836" s="55"/>
      <c r="CB836" s="55"/>
      <c r="CC836" s="55"/>
      <c r="CD836" s="55"/>
      <c r="CE836" s="55"/>
      <c r="CF836" s="55"/>
      <c r="CG836" s="55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</row>
    <row r="837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55"/>
      <c r="BS837" s="55"/>
      <c r="BT837" s="55"/>
      <c r="BU837" s="55"/>
      <c r="BV837" s="55"/>
      <c r="BW837" s="55"/>
      <c r="BX837" s="55"/>
      <c r="BY837" s="55"/>
      <c r="BZ837" s="55"/>
      <c r="CA837" s="55"/>
      <c r="CB837" s="55"/>
      <c r="CC837" s="55"/>
      <c r="CD837" s="55"/>
      <c r="CE837" s="55"/>
      <c r="CF837" s="55"/>
      <c r="CG837" s="55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</row>
    <row r="838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</row>
    <row r="839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/>
      <c r="BI839" s="55"/>
      <c r="BJ839" s="55"/>
      <c r="BK839" s="55"/>
      <c r="BL839" s="55"/>
      <c r="BM839" s="55"/>
      <c r="BN839" s="55"/>
      <c r="BO839" s="55"/>
      <c r="BP839" s="55"/>
      <c r="BQ839" s="55"/>
      <c r="BR839" s="55"/>
      <c r="BS839" s="55"/>
      <c r="BT839" s="55"/>
      <c r="BU839" s="55"/>
      <c r="BV839" s="55"/>
      <c r="BW839" s="55"/>
      <c r="BX839" s="55"/>
      <c r="BY839" s="55"/>
      <c r="BZ839" s="55"/>
      <c r="CA839" s="55"/>
      <c r="CB839" s="55"/>
      <c r="CC839" s="55"/>
      <c r="CD839" s="55"/>
      <c r="CE839" s="55"/>
      <c r="CF839" s="55"/>
      <c r="CG839" s="55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</row>
    <row r="840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55"/>
      <c r="BS840" s="55"/>
      <c r="BT840" s="55"/>
      <c r="BU840" s="55"/>
      <c r="BV840" s="55"/>
      <c r="BW840" s="55"/>
      <c r="BX840" s="55"/>
      <c r="BY840" s="55"/>
      <c r="BZ840" s="55"/>
      <c r="CA840" s="55"/>
      <c r="CB840" s="55"/>
      <c r="CC840" s="55"/>
      <c r="CD840" s="55"/>
      <c r="CE840" s="55"/>
      <c r="CF840" s="55"/>
      <c r="CG840" s="55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</row>
    <row r="84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/>
      <c r="BI841" s="55"/>
      <c r="BJ841" s="55"/>
      <c r="BK841" s="55"/>
      <c r="BL841" s="55"/>
      <c r="BM841" s="55"/>
      <c r="BN841" s="55"/>
      <c r="BO841" s="55"/>
      <c r="BP841" s="55"/>
      <c r="BQ841" s="55"/>
      <c r="BR841" s="55"/>
      <c r="BS841" s="55"/>
      <c r="BT841" s="55"/>
      <c r="BU841" s="55"/>
      <c r="BV841" s="55"/>
      <c r="BW841" s="55"/>
      <c r="BX841" s="55"/>
      <c r="BY841" s="55"/>
      <c r="BZ841" s="55"/>
      <c r="CA841" s="55"/>
      <c r="CB841" s="55"/>
      <c r="CC841" s="55"/>
      <c r="CD841" s="55"/>
      <c r="CE841" s="55"/>
      <c r="CF841" s="55"/>
      <c r="CG841" s="55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</row>
    <row r="84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</row>
    <row r="843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</row>
    <row r="84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55"/>
      <c r="BS844" s="55"/>
      <c r="BT844" s="55"/>
      <c r="BU844" s="55"/>
      <c r="BV844" s="55"/>
      <c r="BW844" s="55"/>
      <c r="BX844" s="55"/>
      <c r="BY844" s="55"/>
      <c r="BZ844" s="55"/>
      <c r="CA844" s="55"/>
      <c r="CB844" s="55"/>
      <c r="CC844" s="55"/>
      <c r="CD844" s="55"/>
      <c r="CE844" s="55"/>
      <c r="CF844" s="55"/>
      <c r="CG844" s="55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</row>
    <row r="84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</row>
    <row r="846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55"/>
      <c r="BS846" s="55"/>
      <c r="BT846" s="55"/>
      <c r="BU846" s="55"/>
      <c r="BV846" s="55"/>
      <c r="BW846" s="55"/>
      <c r="BX846" s="55"/>
      <c r="BY846" s="55"/>
      <c r="BZ846" s="55"/>
      <c r="CA846" s="55"/>
      <c r="CB846" s="55"/>
      <c r="CC846" s="55"/>
      <c r="CD846" s="55"/>
      <c r="CE846" s="55"/>
      <c r="CF846" s="55"/>
      <c r="CG846" s="55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</row>
    <row r="847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</row>
    <row r="848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  <c r="CA848" s="55"/>
      <c r="CB848" s="55"/>
      <c r="CC848" s="55"/>
      <c r="CD848" s="55"/>
      <c r="CE848" s="55"/>
      <c r="CF848" s="55"/>
      <c r="CG848" s="55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</row>
    <row r="849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</row>
    <row r="850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</row>
    <row r="85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</row>
    <row r="85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55"/>
      <c r="BS852" s="55"/>
      <c r="BT852" s="55"/>
      <c r="BU852" s="55"/>
      <c r="BV852" s="55"/>
      <c r="BW852" s="55"/>
      <c r="BX852" s="55"/>
      <c r="BY852" s="55"/>
      <c r="BZ852" s="55"/>
      <c r="CA852" s="55"/>
      <c r="CB852" s="55"/>
      <c r="CC852" s="55"/>
      <c r="CD852" s="55"/>
      <c r="CE852" s="55"/>
      <c r="CF852" s="55"/>
      <c r="CG852" s="55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</row>
    <row r="853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</row>
    <row r="85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</row>
    <row r="85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55"/>
      <c r="BS855" s="55"/>
      <c r="BT855" s="55"/>
      <c r="BU855" s="55"/>
      <c r="BV855" s="55"/>
      <c r="BW855" s="55"/>
      <c r="BX855" s="55"/>
      <c r="BY855" s="55"/>
      <c r="BZ855" s="55"/>
      <c r="CA855" s="55"/>
      <c r="CB855" s="55"/>
      <c r="CC855" s="55"/>
      <c r="CD855" s="55"/>
      <c r="CE855" s="55"/>
      <c r="CF855" s="55"/>
      <c r="CG855" s="55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</row>
    <row r="856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55"/>
      <c r="BS856" s="55"/>
      <c r="BT856" s="55"/>
      <c r="BU856" s="55"/>
      <c r="BV856" s="55"/>
      <c r="BW856" s="55"/>
      <c r="BX856" s="55"/>
      <c r="BY856" s="55"/>
      <c r="BZ856" s="55"/>
      <c r="CA856" s="55"/>
      <c r="CB856" s="55"/>
      <c r="CC856" s="55"/>
      <c r="CD856" s="55"/>
      <c r="CE856" s="55"/>
      <c r="CF856" s="55"/>
      <c r="CG856" s="55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</row>
    <row r="857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</row>
    <row r="858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</row>
    <row r="859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55"/>
      <c r="BS859" s="55"/>
      <c r="BT859" s="55"/>
      <c r="BU859" s="55"/>
      <c r="BV859" s="55"/>
      <c r="BW859" s="55"/>
      <c r="BX859" s="55"/>
      <c r="BY859" s="55"/>
      <c r="BZ859" s="55"/>
      <c r="CA859" s="55"/>
      <c r="CB859" s="55"/>
      <c r="CC859" s="55"/>
      <c r="CD859" s="55"/>
      <c r="CE859" s="55"/>
      <c r="CF859" s="55"/>
      <c r="CG859" s="55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</row>
    <row r="860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</row>
    <row r="86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</row>
    <row r="86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</row>
    <row r="863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</row>
    <row r="86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55"/>
      <c r="BS864" s="55"/>
      <c r="BT864" s="55"/>
      <c r="BU864" s="55"/>
      <c r="BV864" s="55"/>
      <c r="BW864" s="55"/>
      <c r="BX864" s="55"/>
      <c r="BY864" s="55"/>
      <c r="BZ864" s="55"/>
      <c r="CA864" s="55"/>
      <c r="CB864" s="55"/>
      <c r="CC864" s="55"/>
      <c r="CD864" s="55"/>
      <c r="CE864" s="55"/>
      <c r="CF864" s="55"/>
      <c r="CG864" s="55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</row>
    <row r="86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</row>
    <row r="866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</row>
    <row r="867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55"/>
      <c r="BS867" s="55"/>
      <c r="BT867" s="55"/>
      <c r="BU867" s="55"/>
      <c r="BV867" s="55"/>
      <c r="BW867" s="55"/>
      <c r="BX867" s="55"/>
      <c r="BY867" s="55"/>
      <c r="BZ867" s="55"/>
      <c r="CA867" s="55"/>
      <c r="CB867" s="55"/>
      <c r="CC867" s="55"/>
      <c r="CD867" s="55"/>
      <c r="CE867" s="55"/>
      <c r="CF867" s="55"/>
      <c r="CG867" s="55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</row>
    <row r="868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55"/>
      <c r="BS868" s="55"/>
      <c r="BT868" s="55"/>
      <c r="BU868" s="55"/>
      <c r="BV868" s="55"/>
      <c r="BW868" s="55"/>
      <c r="BX868" s="55"/>
      <c r="BY868" s="55"/>
      <c r="BZ868" s="55"/>
      <c r="CA868" s="55"/>
      <c r="CB868" s="55"/>
      <c r="CC868" s="55"/>
      <c r="CD868" s="55"/>
      <c r="CE868" s="55"/>
      <c r="CF868" s="55"/>
      <c r="CG868" s="55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</row>
    <row r="869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55"/>
      <c r="BS869" s="55"/>
      <c r="BT869" s="55"/>
      <c r="BU869" s="55"/>
      <c r="BV869" s="55"/>
      <c r="BW869" s="55"/>
      <c r="BX869" s="55"/>
      <c r="BY869" s="55"/>
      <c r="BZ869" s="55"/>
      <c r="CA869" s="55"/>
      <c r="CB869" s="55"/>
      <c r="CC869" s="55"/>
      <c r="CD869" s="55"/>
      <c r="CE869" s="55"/>
      <c r="CF869" s="55"/>
      <c r="CG869" s="55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</row>
    <row r="870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55"/>
      <c r="BS870" s="55"/>
      <c r="BT870" s="55"/>
      <c r="BU870" s="55"/>
      <c r="BV870" s="55"/>
      <c r="BW870" s="55"/>
      <c r="BX870" s="55"/>
      <c r="BY870" s="55"/>
      <c r="BZ870" s="55"/>
      <c r="CA870" s="55"/>
      <c r="CB870" s="55"/>
      <c r="CC870" s="55"/>
      <c r="CD870" s="55"/>
      <c r="CE870" s="55"/>
      <c r="CF870" s="55"/>
      <c r="CG870" s="55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</row>
    <row r="87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55"/>
      <c r="BS871" s="55"/>
      <c r="BT871" s="55"/>
      <c r="BU871" s="55"/>
      <c r="BV871" s="55"/>
      <c r="BW871" s="55"/>
      <c r="BX871" s="55"/>
      <c r="BY871" s="55"/>
      <c r="BZ871" s="55"/>
      <c r="CA871" s="55"/>
      <c r="CB871" s="55"/>
      <c r="CC871" s="55"/>
      <c r="CD871" s="55"/>
      <c r="CE871" s="55"/>
      <c r="CF871" s="55"/>
      <c r="CG871" s="55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</row>
    <row r="87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55"/>
      <c r="BS872" s="55"/>
      <c r="BT872" s="55"/>
      <c r="BU872" s="55"/>
      <c r="BV872" s="55"/>
      <c r="BW872" s="55"/>
      <c r="BX872" s="55"/>
      <c r="BY872" s="55"/>
      <c r="BZ872" s="55"/>
      <c r="CA872" s="55"/>
      <c r="CB872" s="55"/>
      <c r="CC872" s="55"/>
      <c r="CD872" s="55"/>
      <c r="CE872" s="55"/>
      <c r="CF872" s="55"/>
      <c r="CG872" s="55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</row>
    <row r="873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55"/>
      <c r="BS873" s="55"/>
      <c r="BT873" s="55"/>
      <c r="BU873" s="55"/>
      <c r="BV873" s="55"/>
      <c r="BW873" s="55"/>
      <c r="BX873" s="55"/>
      <c r="BY873" s="55"/>
      <c r="BZ873" s="55"/>
      <c r="CA873" s="55"/>
      <c r="CB873" s="55"/>
      <c r="CC873" s="55"/>
      <c r="CD873" s="55"/>
      <c r="CE873" s="55"/>
      <c r="CF873" s="55"/>
      <c r="CG873" s="55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</row>
    <row r="87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/>
      <c r="BI874" s="55"/>
      <c r="BJ874" s="55"/>
      <c r="BK874" s="55"/>
      <c r="BL874" s="55"/>
      <c r="BM874" s="55"/>
      <c r="BN874" s="55"/>
      <c r="BO874" s="55"/>
      <c r="BP874" s="55"/>
      <c r="BQ874" s="55"/>
      <c r="BR874" s="55"/>
      <c r="BS874" s="55"/>
      <c r="BT874" s="55"/>
      <c r="BU874" s="55"/>
      <c r="BV874" s="55"/>
      <c r="BW874" s="55"/>
      <c r="BX874" s="55"/>
      <c r="BY874" s="55"/>
      <c r="BZ874" s="55"/>
      <c r="CA874" s="55"/>
      <c r="CB874" s="55"/>
      <c r="CC874" s="55"/>
      <c r="CD874" s="55"/>
      <c r="CE874" s="55"/>
      <c r="CF874" s="55"/>
      <c r="CG874" s="55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</row>
    <row r="87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</row>
    <row r="876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55"/>
      <c r="BS876" s="55"/>
      <c r="BT876" s="55"/>
      <c r="BU876" s="55"/>
      <c r="BV876" s="55"/>
      <c r="BW876" s="55"/>
      <c r="BX876" s="55"/>
      <c r="BY876" s="55"/>
      <c r="BZ876" s="55"/>
      <c r="CA876" s="55"/>
      <c r="CB876" s="55"/>
      <c r="CC876" s="55"/>
      <c r="CD876" s="55"/>
      <c r="CE876" s="55"/>
      <c r="CF876" s="55"/>
      <c r="CG876" s="55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</row>
    <row r="877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55"/>
      <c r="BS877" s="55"/>
      <c r="BT877" s="55"/>
      <c r="BU877" s="55"/>
      <c r="BV877" s="55"/>
      <c r="BW877" s="55"/>
      <c r="BX877" s="55"/>
      <c r="BY877" s="55"/>
      <c r="BZ877" s="55"/>
      <c r="CA877" s="55"/>
      <c r="CB877" s="55"/>
      <c r="CC877" s="55"/>
      <c r="CD877" s="55"/>
      <c r="CE877" s="55"/>
      <c r="CF877" s="55"/>
      <c r="CG877" s="55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</row>
    <row r="878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</row>
    <row r="879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/>
      <c r="BO879" s="55"/>
      <c r="BP879" s="55"/>
      <c r="BQ879" s="55"/>
      <c r="BR879" s="55"/>
      <c r="BS879" s="55"/>
      <c r="BT879" s="55"/>
      <c r="BU879" s="55"/>
      <c r="BV879" s="55"/>
      <c r="BW879" s="55"/>
      <c r="BX879" s="55"/>
      <c r="BY879" s="55"/>
      <c r="BZ879" s="55"/>
      <c r="CA879" s="55"/>
      <c r="CB879" s="55"/>
      <c r="CC879" s="55"/>
      <c r="CD879" s="55"/>
      <c r="CE879" s="55"/>
      <c r="CF879" s="55"/>
      <c r="CG879" s="55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</row>
    <row r="880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/>
      <c r="BI880" s="55"/>
      <c r="BJ880" s="55"/>
      <c r="BK880" s="55"/>
      <c r="BL880" s="55"/>
      <c r="BM880" s="55"/>
      <c r="BN880" s="55"/>
      <c r="BO880" s="55"/>
      <c r="BP880" s="55"/>
      <c r="BQ880" s="55"/>
      <c r="BR880" s="55"/>
      <c r="BS880" s="55"/>
      <c r="BT880" s="55"/>
      <c r="BU880" s="55"/>
      <c r="BV880" s="55"/>
      <c r="BW880" s="55"/>
      <c r="BX880" s="55"/>
      <c r="BY880" s="55"/>
      <c r="BZ880" s="55"/>
      <c r="CA880" s="55"/>
      <c r="CB880" s="55"/>
      <c r="CC880" s="55"/>
      <c r="CD880" s="55"/>
      <c r="CE880" s="55"/>
      <c r="CF880" s="55"/>
      <c r="CG880" s="55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</row>
    <row r="88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/>
      <c r="BO881" s="55"/>
      <c r="BP881" s="55"/>
      <c r="BQ881" s="55"/>
      <c r="BR881" s="55"/>
      <c r="BS881" s="55"/>
      <c r="BT881" s="55"/>
      <c r="BU881" s="55"/>
      <c r="BV881" s="55"/>
      <c r="BW881" s="55"/>
      <c r="BX881" s="55"/>
      <c r="BY881" s="55"/>
      <c r="BZ881" s="55"/>
      <c r="CA881" s="55"/>
      <c r="CB881" s="55"/>
      <c r="CC881" s="55"/>
      <c r="CD881" s="55"/>
      <c r="CE881" s="55"/>
      <c r="CF881" s="55"/>
      <c r="CG881" s="55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</row>
    <row r="88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55"/>
      <c r="BS882" s="55"/>
      <c r="BT882" s="55"/>
      <c r="BU882" s="55"/>
      <c r="BV882" s="55"/>
      <c r="BW882" s="55"/>
      <c r="BX882" s="55"/>
      <c r="BY882" s="55"/>
      <c r="BZ882" s="55"/>
      <c r="CA882" s="55"/>
      <c r="CB882" s="55"/>
      <c r="CC882" s="55"/>
      <c r="CD882" s="55"/>
      <c r="CE882" s="55"/>
      <c r="CF882" s="55"/>
      <c r="CG882" s="55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</row>
    <row r="883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55"/>
      <c r="BS883" s="55"/>
      <c r="BT883" s="55"/>
      <c r="BU883" s="55"/>
      <c r="BV883" s="55"/>
      <c r="BW883" s="55"/>
      <c r="BX883" s="55"/>
      <c r="BY883" s="55"/>
      <c r="BZ883" s="55"/>
      <c r="CA883" s="55"/>
      <c r="CB883" s="55"/>
      <c r="CC883" s="55"/>
      <c r="CD883" s="55"/>
      <c r="CE883" s="55"/>
      <c r="CF883" s="55"/>
      <c r="CG883" s="55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</row>
    <row r="88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55"/>
      <c r="BS884" s="55"/>
      <c r="BT884" s="55"/>
      <c r="BU884" s="55"/>
      <c r="BV884" s="55"/>
      <c r="BW884" s="55"/>
      <c r="BX884" s="55"/>
      <c r="BY884" s="55"/>
      <c r="BZ884" s="55"/>
      <c r="CA884" s="55"/>
      <c r="CB884" s="55"/>
      <c r="CC884" s="55"/>
      <c r="CD884" s="55"/>
      <c r="CE884" s="55"/>
      <c r="CF884" s="55"/>
      <c r="CG884" s="55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</row>
    <row r="88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55"/>
      <c r="BS885" s="55"/>
      <c r="BT885" s="55"/>
      <c r="BU885" s="55"/>
      <c r="BV885" s="55"/>
      <c r="BW885" s="55"/>
      <c r="BX885" s="55"/>
      <c r="BY885" s="55"/>
      <c r="BZ885" s="55"/>
      <c r="CA885" s="55"/>
      <c r="CB885" s="55"/>
      <c r="CC885" s="55"/>
      <c r="CD885" s="55"/>
      <c r="CE885" s="55"/>
      <c r="CF885" s="55"/>
      <c r="CG885" s="55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</row>
    <row r="886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55"/>
      <c r="BS886" s="55"/>
      <c r="BT886" s="55"/>
      <c r="BU886" s="55"/>
      <c r="BV886" s="55"/>
      <c r="BW886" s="55"/>
      <c r="BX886" s="55"/>
      <c r="BY886" s="55"/>
      <c r="BZ886" s="55"/>
      <c r="CA886" s="55"/>
      <c r="CB886" s="55"/>
      <c r="CC886" s="55"/>
      <c r="CD886" s="55"/>
      <c r="CE886" s="55"/>
      <c r="CF886" s="55"/>
      <c r="CG886" s="55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</row>
    <row r="887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55"/>
      <c r="BS887" s="55"/>
      <c r="BT887" s="55"/>
      <c r="BU887" s="55"/>
      <c r="BV887" s="55"/>
      <c r="BW887" s="55"/>
      <c r="BX887" s="55"/>
      <c r="BY887" s="55"/>
      <c r="BZ887" s="55"/>
      <c r="CA887" s="55"/>
      <c r="CB887" s="55"/>
      <c r="CC887" s="55"/>
      <c r="CD887" s="55"/>
      <c r="CE887" s="55"/>
      <c r="CF887" s="55"/>
      <c r="CG887" s="55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</row>
    <row r="888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</row>
    <row r="889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</row>
    <row r="890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55"/>
      <c r="BS890" s="55"/>
      <c r="BT890" s="55"/>
      <c r="BU890" s="55"/>
      <c r="BV890" s="55"/>
      <c r="BW890" s="55"/>
      <c r="BX890" s="55"/>
      <c r="BY890" s="55"/>
      <c r="BZ890" s="55"/>
      <c r="CA890" s="55"/>
      <c r="CB890" s="55"/>
      <c r="CC890" s="55"/>
      <c r="CD890" s="55"/>
      <c r="CE890" s="55"/>
      <c r="CF890" s="55"/>
      <c r="CG890" s="55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</row>
    <row r="89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</row>
    <row r="89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55"/>
      <c r="BS892" s="55"/>
      <c r="BT892" s="55"/>
      <c r="BU892" s="55"/>
      <c r="BV892" s="55"/>
      <c r="BW892" s="55"/>
      <c r="BX892" s="55"/>
      <c r="BY892" s="55"/>
      <c r="BZ892" s="55"/>
      <c r="CA892" s="55"/>
      <c r="CB892" s="55"/>
      <c r="CC892" s="55"/>
      <c r="CD892" s="55"/>
      <c r="CE892" s="55"/>
      <c r="CF892" s="55"/>
      <c r="CG892" s="55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</row>
    <row r="893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55"/>
      <c r="BS893" s="55"/>
      <c r="BT893" s="55"/>
      <c r="BU893" s="55"/>
      <c r="BV893" s="55"/>
      <c r="BW893" s="55"/>
      <c r="BX893" s="55"/>
      <c r="BY893" s="55"/>
      <c r="BZ893" s="55"/>
      <c r="CA893" s="55"/>
      <c r="CB893" s="55"/>
      <c r="CC893" s="55"/>
      <c r="CD893" s="55"/>
      <c r="CE893" s="55"/>
      <c r="CF893" s="55"/>
      <c r="CG893" s="55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</row>
    <row r="89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55"/>
      <c r="BS894" s="55"/>
      <c r="BT894" s="55"/>
      <c r="BU894" s="55"/>
      <c r="BV894" s="55"/>
      <c r="BW894" s="55"/>
      <c r="BX894" s="55"/>
      <c r="BY894" s="55"/>
      <c r="BZ894" s="55"/>
      <c r="CA894" s="55"/>
      <c r="CB894" s="55"/>
      <c r="CC894" s="55"/>
      <c r="CD894" s="55"/>
      <c r="CE894" s="55"/>
      <c r="CF894" s="55"/>
      <c r="CG894" s="55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</row>
    <row r="89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55"/>
      <c r="BS895" s="55"/>
      <c r="BT895" s="55"/>
      <c r="BU895" s="55"/>
      <c r="BV895" s="55"/>
      <c r="BW895" s="55"/>
      <c r="BX895" s="55"/>
      <c r="BY895" s="55"/>
      <c r="BZ895" s="55"/>
      <c r="CA895" s="55"/>
      <c r="CB895" s="55"/>
      <c r="CC895" s="55"/>
      <c r="CD895" s="55"/>
      <c r="CE895" s="55"/>
      <c r="CF895" s="55"/>
      <c r="CG895" s="55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</row>
    <row r="896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55"/>
      <c r="BS896" s="55"/>
      <c r="BT896" s="55"/>
      <c r="BU896" s="55"/>
      <c r="BV896" s="55"/>
      <c r="BW896" s="55"/>
      <c r="BX896" s="55"/>
      <c r="BY896" s="55"/>
      <c r="BZ896" s="55"/>
      <c r="CA896" s="55"/>
      <c r="CB896" s="55"/>
      <c r="CC896" s="55"/>
      <c r="CD896" s="55"/>
      <c r="CE896" s="55"/>
      <c r="CF896" s="55"/>
      <c r="CG896" s="55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</row>
    <row r="897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</row>
    <row r="898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55"/>
      <c r="BS898" s="55"/>
      <c r="BT898" s="55"/>
      <c r="BU898" s="55"/>
      <c r="BV898" s="55"/>
      <c r="BW898" s="55"/>
      <c r="BX898" s="55"/>
      <c r="BY898" s="55"/>
      <c r="BZ898" s="55"/>
      <c r="CA898" s="55"/>
      <c r="CB898" s="55"/>
      <c r="CC898" s="55"/>
      <c r="CD898" s="55"/>
      <c r="CE898" s="55"/>
      <c r="CF898" s="55"/>
      <c r="CG898" s="55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</row>
    <row r="899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55"/>
      <c r="BS899" s="55"/>
      <c r="BT899" s="55"/>
      <c r="BU899" s="55"/>
      <c r="BV899" s="55"/>
      <c r="BW899" s="55"/>
      <c r="BX899" s="55"/>
      <c r="BY899" s="55"/>
      <c r="BZ899" s="55"/>
      <c r="CA899" s="55"/>
      <c r="CB899" s="55"/>
      <c r="CC899" s="55"/>
      <c r="CD899" s="55"/>
      <c r="CE899" s="55"/>
      <c r="CF899" s="55"/>
      <c r="CG899" s="55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</row>
    <row r="900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</row>
    <row r="90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55"/>
      <c r="BS901" s="55"/>
      <c r="BT901" s="55"/>
      <c r="BU901" s="55"/>
      <c r="BV901" s="55"/>
      <c r="BW901" s="55"/>
      <c r="BX901" s="55"/>
      <c r="BY901" s="55"/>
      <c r="BZ901" s="55"/>
      <c r="CA901" s="55"/>
      <c r="CB901" s="55"/>
      <c r="CC901" s="55"/>
      <c r="CD901" s="55"/>
      <c r="CE901" s="55"/>
      <c r="CF901" s="55"/>
      <c r="CG901" s="55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</row>
    <row r="90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55"/>
      <c r="BS902" s="55"/>
      <c r="BT902" s="55"/>
      <c r="BU902" s="55"/>
      <c r="BV902" s="55"/>
      <c r="BW902" s="55"/>
      <c r="BX902" s="55"/>
      <c r="BY902" s="55"/>
      <c r="BZ902" s="55"/>
      <c r="CA902" s="55"/>
      <c r="CB902" s="55"/>
      <c r="CC902" s="55"/>
      <c r="CD902" s="55"/>
      <c r="CE902" s="55"/>
      <c r="CF902" s="55"/>
      <c r="CG902" s="55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</row>
    <row r="903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55"/>
      <c r="BS903" s="55"/>
      <c r="BT903" s="55"/>
      <c r="BU903" s="55"/>
      <c r="BV903" s="55"/>
      <c r="BW903" s="55"/>
      <c r="BX903" s="55"/>
      <c r="BY903" s="55"/>
      <c r="BZ903" s="55"/>
      <c r="CA903" s="55"/>
      <c r="CB903" s="55"/>
      <c r="CC903" s="55"/>
      <c r="CD903" s="55"/>
      <c r="CE903" s="55"/>
      <c r="CF903" s="55"/>
      <c r="CG903" s="55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</row>
    <row r="90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55"/>
      <c r="BS904" s="55"/>
      <c r="BT904" s="55"/>
      <c r="BU904" s="55"/>
      <c r="BV904" s="55"/>
      <c r="BW904" s="55"/>
      <c r="BX904" s="55"/>
      <c r="BY904" s="55"/>
      <c r="BZ904" s="55"/>
      <c r="CA904" s="55"/>
      <c r="CB904" s="55"/>
      <c r="CC904" s="55"/>
      <c r="CD904" s="55"/>
      <c r="CE904" s="55"/>
      <c r="CF904" s="55"/>
      <c r="CG904" s="55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</row>
    <row r="90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/>
      <c r="BO905" s="55"/>
      <c r="BP905" s="55"/>
      <c r="BQ905" s="55"/>
      <c r="BR905" s="55"/>
      <c r="BS905" s="55"/>
      <c r="BT905" s="55"/>
      <c r="BU905" s="55"/>
      <c r="BV905" s="55"/>
      <c r="BW905" s="55"/>
      <c r="BX905" s="55"/>
      <c r="BY905" s="55"/>
      <c r="BZ905" s="55"/>
      <c r="CA905" s="55"/>
      <c r="CB905" s="55"/>
      <c r="CC905" s="55"/>
      <c r="CD905" s="55"/>
      <c r="CE905" s="55"/>
      <c r="CF905" s="55"/>
      <c r="CG905" s="55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</row>
    <row r="906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5"/>
      <c r="BH906" s="55"/>
      <c r="BI906" s="55"/>
      <c r="BJ906" s="55"/>
      <c r="BK906" s="55"/>
      <c r="BL906" s="55"/>
      <c r="BM906" s="55"/>
      <c r="BN906" s="55"/>
      <c r="BO906" s="55"/>
      <c r="BP906" s="55"/>
      <c r="BQ906" s="55"/>
      <c r="BR906" s="55"/>
      <c r="BS906" s="55"/>
      <c r="BT906" s="55"/>
      <c r="BU906" s="55"/>
      <c r="BV906" s="55"/>
      <c r="BW906" s="55"/>
      <c r="BX906" s="55"/>
      <c r="BY906" s="55"/>
      <c r="BZ906" s="55"/>
      <c r="CA906" s="55"/>
      <c r="CB906" s="55"/>
      <c r="CC906" s="55"/>
      <c r="CD906" s="55"/>
      <c r="CE906" s="55"/>
      <c r="CF906" s="55"/>
      <c r="CG906" s="55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</row>
    <row r="907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5"/>
      <c r="BH907" s="55"/>
      <c r="BI907" s="55"/>
      <c r="BJ907" s="55"/>
      <c r="BK907" s="55"/>
      <c r="BL907" s="55"/>
      <c r="BM907" s="55"/>
      <c r="BN907" s="55"/>
      <c r="BO907" s="55"/>
      <c r="BP907" s="55"/>
      <c r="BQ907" s="55"/>
      <c r="BR907" s="55"/>
      <c r="BS907" s="55"/>
      <c r="BT907" s="55"/>
      <c r="BU907" s="55"/>
      <c r="BV907" s="55"/>
      <c r="BW907" s="55"/>
      <c r="BX907" s="55"/>
      <c r="BY907" s="55"/>
      <c r="BZ907" s="55"/>
      <c r="CA907" s="55"/>
      <c r="CB907" s="55"/>
      <c r="CC907" s="55"/>
      <c r="CD907" s="55"/>
      <c r="CE907" s="55"/>
      <c r="CF907" s="55"/>
      <c r="CG907" s="55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</row>
    <row r="908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5"/>
      <c r="BH908" s="55"/>
      <c r="BI908" s="55"/>
      <c r="BJ908" s="55"/>
      <c r="BK908" s="55"/>
      <c r="BL908" s="55"/>
      <c r="BM908" s="55"/>
      <c r="BN908" s="55"/>
      <c r="BO908" s="55"/>
      <c r="BP908" s="55"/>
      <c r="BQ908" s="55"/>
      <c r="BR908" s="55"/>
      <c r="BS908" s="55"/>
      <c r="BT908" s="55"/>
      <c r="BU908" s="55"/>
      <c r="BV908" s="55"/>
      <c r="BW908" s="55"/>
      <c r="BX908" s="55"/>
      <c r="BY908" s="55"/>
      <c r="BZ908" s="55"/>
      <c r="CA908" s="55"/>
      <c r="CB908" s="55"/>
      <c r="CC908" s="55"/>
      <c r="CD908" s="55"/>
      <c r="CE908" s="55"/>
      <c r="CF908" s="55"/>
      <c r="CG908" s="55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</row>
    <row r="909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5"/>
      <c r="BH909" s="55"/>
      <c r="BI909" s="55"/>
      <c r="BJ909" s="55"/>
      <c r="BK909" s="55"/>
      <c r="BL909" s="55"/>
      <c r="BM909" s="55"/>
      <c r="BN909" s="55"/>
      <c r="BO909" s="55"/>
      <c r="BP909" s="55"/>
      <c r="BQ909" s="55"/>
      <c r="BR909" s="55"/>
      <c r="BS909" s="55"/>
      <c r="BT909" s="55"/>
      <c r="BU909" s="55"/>
      <c r="BV909" s="55"/>
      <c r="BW909" s="55"/>
      <c r="BX909" s="55"/>
      <c r="BY909" s="55"/>
      <c r="BZ909" s="55"/>
      <c r="CA909" s="55"/>
      <c r="CB909" s="55"/>
      <c r="CC909" s="55"/>
      <c r="CD909" s="55"/>
      <c r="CE909" s="55"/>
      <c r="CF909" s="55"/>
      <c r="CG909" s="55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</row>
    <row r="910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5"/>
      <c r="BH910" s="55"/>
      <c r="BI910" s="55"/>
      <c r="BJ910" s="55"/>
      <c r="BK910" s="55"/>
      <c r="BL910" s="55"/>
      <c r="BM910" s="55"/>
      <c r="BN910" s="55"/>
      <c r="BO910" s="55"/>
      <c r="BP910" s="55"/>
      <c r="BQ910" s="55"/>
      <c r="BR910" s="55"/>
      <c r="BS910" s="55"/>
      <c r="BT910" s="55"/>
      <c r="BU910" s="55"/>
      <c r="BV910" s="55"/>
      <c r="BW910" s="55"/>
      <c r="BX910" s="55"/>
      <c r="BY910" s="55"/>
      <c r="BZ910" s="55"/>
      <c r="CA910" s="55"/>
      <c r="CB910" s="55"/>
      <c r="CC910" s="55"/>
      <c r="CD910" s="55"/>
      <c r="CE910" s="55"/>
      <c r="CF910" s="55"/>
      <c r="CG910" s="55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</row>
    <row r="91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5"/>
      <c r="BH911" s="55"/>
      <c r="BI911" s="55"/>
      <c r="BJ911" s="55"/>
      <c r="BK911" s="55"/>
      <c r="BL911" s="55"/>
      <c r="BM911" s="55"/>
      <c r="BN911" s="55"/>
      <c r="BO911" s="55"/>
      <c r="BP911" s="55"/>
      <c r="BQ911" s="55"/>
      <c r="BR911" s="55"/>
      <c r="BS911" s="55"/>
      <c r="BT911" s="55"/>
      <c r="BU911" s="55"/>
      <c r="BV911" s="55"/>
      <c r="BW911" s="55"/>
      <c r="BX911" s="55"/>
      <c r="BY911" s="55"/>
      <c r="BZ911" s="55"/>
      <c r="CA911" s="55"/>
      <c r="CB911" s="55"/>
      <c r="CC911" s="55"/>
      <c r="CD911" s="55"/>
      <c r="CE911" s="55"/>
      <c r="CF911" s="55"/>
      <c r="CG911" s="55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</row>
    <row r="91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55"/>
      <c r="BI912" s="55"/>
      <c r="BJ912" s="55"/>
      <c r="BK912" s="55"/>
      <c r="BL912" s="55"/>
      <c r="BM912" s="55"/>
      <c r="BN912" s="55"/>
      <c r="BO912" s="55"/>
      <c r="BP912" s="55"/>
      <c r="BQ912" s="55"/>
      <c r="BR912" s="55"/>
      <c r="BS912" s="55"/>
      <c r="BT912" s="55"/>
      <c r="BU912" s="55"/>
      <c r="BV912" s="55"/>
      <c r="BW912" s="55"/>
      <c r="BX912" s="55"/>
      <c r="BY912" s="55"/>
      <c r="BZ912" s="55"/>
      <c r="CA912" s="55"/>
      <c r="CB912" s="55"/>
      <c r="CC912" s="55"/>
      <c r="CD912" s="55"/>
      <c r="CE912" s="55"/>
      <c r="CF912" s="55"/>
      <c r="CG912" s="55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</row>
    <row r="913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55"/>
      <c r="BI913" s="55"/>
      <c r="BJ913" s="55"/>
      <c r="BK913" s="55"/>
      <c r="BL913" s="55"/>
      <c r="BM913" s="55"/>
      <c r="BN913" s="55"/>
      <c r="BO913" s="55"/>
      <c r="BP913" s="55"/>
      <c r="BQ913" s="55"/>
      <c r="BR913" s="55"/>
      <c r="BS913" s="55"/>
      <c r="BT913" s="55"/>
      <c r="BU913" s="55"/>
      <c r="BV913" s="55"/>
      <c r="BW913" s="55"/>
      <c r="BX913" s="55"/>
      <c r="BY913" s="55"/>
      <c r="BZ913" s="55"/>
      <c r="CA913" s="55"/>
      <c r="CB913" s="55"/>
      <c r="CC913" s="55"/>
      <c r="CD913" s="55"/>
      <c r="CE913" s="55"/>
      <c r="CF913" s="55"/>
      <c r="CG913" s="55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</row>
    <row r="91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5"/>
      <c r="BH914" s="55"/>
      <c r="BI914" s="55"/>
      <c r="BJ914" s="55"/>
      <c r="BK914" s="55"/>
      <c r="BL914" s="55"/>
      <c r="BM914" s="55"/>
      <c r="BN914" s="55"/>
      <c r="BO914" s="55"/>
      <c r="BP914" s="55"/>
      <c r="BQ914" s="55"/>
      <c r="BR914" s="55"/>
      <c r="BS914" s="55"/>
      <c r="BT914" s="55"/>
      <c r="BU914" s="55"/>
      <c r="BV914" s="55"/>
      <c r="BW914" s="55"/>
      <c r="BX914" s="55"/>
      <c r="BY914" s="55"/>
      <c r="BZ914" s="55"/>
      <c r="CA914" s="55"/>
      <c r="CB914" s="55"/>
      <c r="CC914" s="55"/>
      <c r="CD914" s="55"/>
      <c r="CE914" s="55"/>
      <c r="CF914" s="55"/>
      <c r="CG914" s="55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</row>
    <row r="91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5"/>
      <c r="BH915" s="55"/>
      <c r="BI915" s="55"/>
      <c r="BJ915" s="55"/>
      <c r="BK915" s="55"/>
      <c r="BL915" s="55"/>
      <c r="BM915" s="55"/>
      <c r="BN915" s="55"/>
      <c r="BO915" s="55"/>
      <c r="BP915" s="55"/>
      <c r="BQ915" s="55"/>
      <c r="BR915" s="55"/>
      <c r="BS915" s="55"/>
      <c r="BT915" s="55"/>
      <c r="BU915" s="55"/>
      <c r="BV915" s="55"/>
      <c r="BW915" s="55"/>
      <c r="BX915" s="55"/>
      <c r="BY915" s="55"/>
      <c r="BZ915" s="55"/>
      <c r="CA915" s="55"/>
      <c r="CB915" s="55"/>
      <c r="CC915" s="55"/>
      <c r="CD915" s="55"/>
      <c r="CE915" s="55"/>
      <c r="CF915" s="55"/>
      <c r="CG915" s="55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</row>
    <row r="916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5"/>
      <c r="BH916" s="55"/>
      <c r="BI916" s="55"/>
      <c r="BJ916" s="55"/>
      <c r="BK916" s="55"/>
      <c r="BL916" s="55"/>
      <c r="BM916" s="55"/>
      <c r="BN916" s="55"/>
      <c r="BO916" s="55"/>
      <c r="BP916" s="55"/>
      <c r="BQ916" s="55"/>
      <c r="BR916" s="55"/>
      <c r="BS916" s="55"/>
      <c r="BT916" s="55"/>
      <c r="BU916" s="55"/>
      <c r="BV916" s="55"/>
      <c r="BW916" s="55"/>
      <c r="BX916" s="55"/>
      <c r="BY916" s="55"/>
      <c r="BZ916" s="55"/>
      <c r="CA916" s="55"/>
      <c r="CB916" s="55"/>
      <c r="CC916" s="55"/>
      <c r="CD916" s="55"/>
      <c r="CE916" s="55"/>
      <c r="CF916" s="55"/>
      <c r="CG916" s="55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</row>
    <row r="917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5"/>
      <c r="BH917" s="55"/>
      <c r="BI917" s="55"/>
      <c r="BJ917" s="55"/>
      <c r="BK917" s="55"/>
      <c r="BL917" s="55"/>
      <c r="BM917" s="55"/>
      <c r="BN917" s="55"/>
      <c r="BO917" s="55"/>
      <c r="BP917" s="55"/>
      <c r="BQ917" s="55"/>
      <c r="BR917" s="55"/>
      <c r="BS917" s="55"/>
      <c r="BT917" s="55"/>
      <c r="BU917" s="55"/>
      <c r="BV917" s="55"/>
      <c r="BW917" s="55"/>
      <c r="BX917" s="55"/>
      <c r="BY917" s="55"/>
      <c r="BZ917" s="55"/>
      <c r="CA917" s="55"/>
      <c r="CB917" s="55"/>
      <c r="CC917" s="55"/>
      <c r="CD917" s="55"/>
      <c r="CE917" s="55"/>
      <c r="CF917" s="55"/>
      <c r="CG917" s="55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</row>
    <row r="918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55"/>
      <c r="BS918" s="55"/>
      <c r="BT918" s="55"/>
      <c r="BU918" s="55"/>
      <c r="BV918" s="55"/>
      <c r="BW918" s="55"/>
      <c r="BX918" s="55"/>
      <c r="BY918" s="55"/>
      <c r="BZ918" s="55"/>
      <c r="CA918" s="55"/>
      <c r="CB918" s="55"/>
      <c r="CC918" s="55"/>
      <c r="CD918" s="55"/>
      <c r="CE918" s="55"/>
      <c r="CF918" s="55"/>
      <c r="CG918" s="55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</row>
    <row r="919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55"/>
      <c r="BS919" s="55"/>
      <c r="BT919" s="55"/>
      <c r="BU919" s="55"/>
      <c r="BV919" s="55"/>
      <c r="BW919" s="55"/>
      <c r="BX919" s="55"/>
      <c r="BY919" s="55"/>
      <c r="BZ919" s="55"/>
      <c r="CA919" s="55"/>
      <c r="CB919" s="55"/>
      <c r="CC919" s="55"/>
      <c r="CD919" s="55"/>
      <c r="CE919" s="55"/>
      <c r="CF919" s="55"/>
      <c r="CG919" s="55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</row>
    <row r="920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55"/>
      <c r="BS920" s="55"/>
      <c r="BT920" s="55"/>
      <c r="BU920" s="55"/>
      <c r="BV920" s="55"/>
      <c r="BW920" s="55"/>
      <c r="BX920" s="55"/>
      <c r="BY920" s="55"/>
      <c r="BZ920" s="55"/>
      <c r="CA920" s="55"/>
      <c r="CB920" s="55"/>
      <c r="CC920" s="55"/>
      <c r="CD920" s="55"/>
      <c r="CE920" s="55"/>
      <c r="CF920" s="55"/>
      <c r="CG920" s="55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</row>
    <row r="92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55"/>
      <c r="BS921" s="55"/>
      <c r="BT921" s="55"/>
      <c r="BU921" s="55"/>
      <c r="BV921" s="55"/>
      <c r="BW921" s="55"/>
      <c r="BX921" s="55"/>
      <c r="BY921" s="55"/>
      <c r="BZ921" s="55"/>
      <c r="CA921" s="55"/>
      <c r="CB921" s="55"/>
      <c r="CC921" s="55"/>
      <c r="CD921" s="55"/>
      <c r="CE921" s="55"/>
      <c r="CF921" s="55"/>
      <c r="CG921" s="55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</row>
    <row r="92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55"/>
      <c r="BS922" s="55"/>
      <c r="BT922" s="55"/>
      <c r="BU922" s="55"/>
      <c r="BV922" s="55"/>
      <c r="BW922" s="55"/>
      <c r="BX922" s="55"/>
      <c r="BY922" s="55"/>
      <c r="BZ922" s="55"/>
      <c r="CA922" s="55"/>
      <c r="CB922" s="55"/>
      <c r="CC922" s="55"/>
      <c r="CD922" s="55"/>
      <c r="CE922" s="55"/>
      <c r="CF922" s="55"/>
      <c r="CG922" s="55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</row>
    <row r="923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55"/>
      <c r="BS923" s="55"/>
      <c r="BT923" s="55"/>
      <c r="BU923" s="55"/>
      <c r="BV923" s="55"/>
      <c r="BW923" s="55"/>
      <c r="BX923" s="55"/>
      <c r="BY923" s="55"/>
      <c r="BZ923" s="55"/>
      <c r="CA923" s="55"/>
      <c r="CB923" s="55"/>
      <c r="CC923" s="55"/>
      <c r="CD923" s="55"/>
      <c r="CE923" s="55"/>
      <c r="CF923" s="55"/>
      <c r="CG923" s="55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</row>
    <row r="92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55"/>
      <c r="BS924" s="55"/>
      <c r="BT924" s="55"/>
      <c r="BU924" s="55"/>
      <c r="BV924" s="55"/>
      <c r="BW924" s="55"/>
      <c r="BX924" s="55"/>
      <c r="BY924" s="55"/>
      <c r="BZ924" s="55"/>
      <c r="CA924" s="55"/>
      <c r="CB924" s="55"/>
      <c r="CC924" s="55"/>
      <c r="CD924" s="55"/>
      <c r="CE924" s="55"/>
      <c r="CF924" s="55"/>
      <c r="CG924" s="55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</row>
    <row r="9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55"/>
      <c r="BS925" s="55"/>
      <c r="BT925" s="55"/>
      <c r="BU925" s="55"/>
      <c r="BV925" s="55"/>
      <c r="BW925" s="55"/>
      <c r="BX925" s="55"/>
      <c r="BY925" s="55"/>
      <c r="BZ925" s="55"/>
      <c r="CA925" s="55"/>
      <c r="CB925" s="55"/>
      <c r="CC925" s="55"/>
      <c r="CD925" s="55"/>
      <c r="CE925" s="55"/>
      <c r="CF925" s="55"/>
      <c r="CG925" s="55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</row>
    <row r="926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55"/>
      <c r="BS926" s="55"/>
      <c r="BT926" s="55"/>
      <c r="BU926" s="55"/>
      <c r="BV926" s="55"/>
      <c r="BW926" s="55"/>
      <c r="BX926" s="55"/>
      <c r="BY926" s="55"/>
      <c r="BZ926" s="55"/>
      <c r="CA926" s="55"/>
      <c r="CB926" s="55"/>
      <c r="CC926" s="55"/>
      <c r="CD926" s="55"/>
      <c r="CE926" s="55"/>
      <c r="CF926" s="55"/>
      <c r="CG926" s="55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</row>
    <row r="927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55"/>
      <c r="BS927" s="55"/>
      <c r="BT927" s="55"/>
      <c r="BU927" s="55"/>
      <c r="BV927" s="55"/>
      <c r="BW927" s="55"/>
      <c r="BX927" s="55"/>
      <c r="BY927" s="55"/>
      <c r="BZ927" s="55"/>
      <c r="CA927" s="55"/>
      <c r="CB927" s="55"/>
      <c r="CC927" s="55"/>
      <c r="CD927" s="55"/>
      <c r="CE927" s="55"/>
      <c r="CF927" s="55"/>
      <c r="CG927" s="55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</row>
    <row r="928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55"/>
      <c r="BS928" s="55"/>
      <c r="BT928" s="55"/>
      <c r="BU928" s="55"/>
      <c r="BV928" s="55"/>
      <c r="BW928" s="55"/>
      <c r="BX928" s="55"/>
      <c r="BY928" s="55"/>
      <c r="BZ928" s="55"/>
      <c r="CA928" s="55"/>
      <c r="CB928" s="55"/>
      <c r="CC928" s="55"/>
      <c r="CD928" s="55"/>
      <c r="CE928" s="55"/>
      <c r="CF928" s="55"/>
      <c r="CG928" s="55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</row>
    <row r="929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55"/>
      <c r="BS929" s="55"/>
      <c r="BT929" s="55"/>
      <c r="BU929" s="55"/>
      <c r="BV929" s="55"/>
      <c r="BW929" s="55"/>
      <c r="BX929" s="55"/>
      <c r="BY929" s="55"/>
      <c r="BZ929" s="55"/>
      <c r="CA929" s="55"/>
      <c r="CB929" s="55"/>
      <c r="CC929" s="55"/>
      <c r="CD929" s="55"/>
      <c r="CE929" s="55"/>
      <c r="CF929" s="55"/>
      <c r="CG929" s="55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</row>
    <row r="930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55"/>
      <c r="BS930" s="55"/>
      <c r="BT930" s="55"/>
      <c r="BU930" s="55"/>
      <c r="BV930" s="55"/>
      <c r="BW930" s="55"/>
      <c r="BX930" s="55"/>
      <c r="BY930" s="55"/>
      <c r="BZ930" s="55"/>
      <c r="CA930" s="55"/>
      <c r="CB930" s="55"/>
      <c r="CC930" s="55"/>
      <c r="CD930" s="55"/>
      <c r="CE930" s="55"/>
      <c r="CF930" s="55"/>
      <c r="CG930" s="55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</row>
    <row r="93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55"/>
      <c r="BS931" s="55"/>
      <c r="BT931" s="55"/>
      <c r="BU931" s="55"/>
      <c r="BV931" s="55"/>
      <c r="BW931" s="55"/>
      <c r="BX931" s="55"/>
      <c r="BY931" s="55"/>
      <c r="BZ931" s="55"/>
      <c r="CA931" s="55"/>
      <c r="CB931" s="55"/>
      <c r="CC931" s="55"/>
      <c r="CD931" s="55"/>
      <c r="CE931" s="55"/>
      <c r="CF931" s="55"/>
      <c r="CG931" s="55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</row>
    <row r="93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55"/>
      <c r="BS932" s="55"/>
      <c r="BT932" s="55"/>
      <c r="BU932" s="55"/>
      <c r="BV932" s="55"/>
      <c r="BW932" s="55"/>
      <c r="BX932" s="55"/>
      <c r="BY932" s="55"/>
      <c r="BZ932" s="55"/>
      <c r="CA932" s="55"/>
      <c r="CB932" s="55"/>
      <c r="CC932" s="55"/>
      <c r="CD932" s="55"/>
      <c r="CE932" s="55"/>
      <c r="CF932" s="55"/>
      <c r="CG932" s="55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</row>
    <row r="933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5"/>
      <c r="BH933" s="55"/>
      <c r="BI933" s="55"/>
      <c r="BJ933" s="55"/>
      <c r="BK933" s="55"/>
      <c r="BL933" s="55"/>
      <c r="BM933" s="55"/>
      <c r="BN933" s="55"/>
      <c r="BO933" s="55"/>
      <c r="BP933" s="55"/>
      <c r="BQ933" s="55"/>
      <c r="BR933" s="55"/>
      <c r="BS933" s="55"/>
      <c r="BT933" s="55"/>
      <c r="BU933" s="55"/>
      <c r="BV933" s="55"/>
      <c r="BW933" s="55"/>
      <c r="BX933" s="55"/>
      <c r="BY933" s="55"/>
      <c r="BZ933" s="55"/>
      <c r="CA933" s="55"/>
      <c r="CB933" s="55"/>
      <c r="CC933" s="55"/>
      <c r="CD933" s="55"/>
      <c r="CE933" s="55"/>
      <c r="CF933" s="55"/>
      <c r="CG933" s="55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</row>
    <row r="93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55"/>
      <c r="BS934" s="55"/>
      <c r="BT934" s="55"/>
      <c r="BU934" s="55"/>
      <c r="BV934" s="55"/>
      <c r="BW934" s="55"/>
      <c r="BX934" s="55"/>
      <c r="BY934" s="55"/>
      <c r="BZ934" s="55"/>
      <c r="CA934" s="55"/>
      <c r="CB934" s="55"/>
      <c r="CC934" s="55"/>
      <c r="CD934" s="55"/>
      <c r="CE934" s="55"/>
      <c r="CF934" s="55"/>
      <c r="CG934" s="55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</row>
    <row r="93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5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</row>
    <row r="936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</row>
    <row r="937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55"/>
      <c r="BS937" s="55"/>
      <c r="BT937" s="55"/>
      <c r="BU937" s="55"/>
      <c r="BV937" s="55"/>
      <c r="BW937" s="55"/>
      <c r="BX937" s="55"/>
      <c r="BY937" s="55"/>
      <c r="BZ937" s="55"/>
      <c r="CA937" s="55"/>
      <c r="CB937" s="55"/>
      <c r="CC937" s="55"/>
      <c r="CD937" s="55"/>
      <c r="CE937" s="55"/>
      <c r="CF937" s="55"/>
      <c r="CG937" s="55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</row>
    <row r="938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55"/>
      <c r="BS938" s="55"/>
      <c r="BT938" s="55"/>
      <c r="BU938" s="55"/>
      <c r="BV938" s="55"/>
      <c r="BW938" s="55"/>
      <c r="BX938" s="55"/>
      <c r="BY938" s="55"/>
      <c r="BZ938" s="55"/>
      <c r="CA938" s="55"/>
      <c r="CB938" s="55"/>
      <c r="CC938" s="55"/>
      <c r="CD938" s="55"/>
      <c r="CE938" s="55"/>
      <c r="CF938" s="55"/>
      <c r="CG938" s="55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</row>
    <row r="939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55"/>
      <c r="BS939" s="55"/>
      <c r="BT939" s="55"/>
      <c r="BU939" s="55"/>
      <c r="BV939" s="55"/>
      <c r="BW939" s="55"/>
      <c r="BX939" s="55"/>
      <c r="BY939" s="55"/>
      <c r="BZ939" s="55"/>
      <c r="CA939" s="55"/>
      <c r="CB939" s="55"/>
      <c r="CC939" s="55"/>
      <c r="CD939" s="55"/>
      <c r="CE939" s="55"/>
      <c r="CF939" s="55"/>
      <c r="CG939" s="55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</row>
    <row r="940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55"/>
      <c r="BS940" s="55"/>
      <c r="BT940" s="55"/>
      <c r="BU940" s="55"/>
      <c r="BV940" s="55"/>
      <c r="BW940" s="55"/>
      <c r="BX940" s="55"/>
      <c r="BY940" s="55"/>
      <c r="BZ940" s="55"/>
      <c r="CA940" s="55"/>
      <c r="CB940" s="55"/>
      <c r="CC940" s="55"/>
      <c r="CD940" s="55"/>
      <c r="CE940" s="55"/>
      <c r="CF940" s="55"/>
      <c r="CG940" s="55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</row>
    <row r="94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55"/>
      <c r="BS941" s="55"/>
      <c r="BT941" s="55"/>
      <c r="BU941" s="55"/>
      <c r="BV941" s="55"/>
      <c r="BW941" s="55"/>
      <c r="BX941" s="55"/>
      <c r="BY941" s="55"/>
      <c r="BZ941" s="55"/>
      <c r="CA941" s="55"/>
      <c r="CB941" s="55"/>
      <c r="CC941" s="55"/>
      <c r="CD941" s="55"/>
      <c r="CE941" s="55"/>
      <c r="CF941" s="55"/>
      <c r="CG941" s="55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</row>
    <row r="94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55"/>
      <c r="BS942" s="55"/>
      <c r="BT942" s="55"/>
      <c r="BU942" s="55"/>
      <c r="BV942" s="55"/>
      <c r="BW942" s="55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</row>
    <row r="943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55"/>
      <c r="BS943" s="55"/>
      <c r="BT943" s="55"/>
      <c r="BU943" s="55"/>
      <c r="BV943" s="55"/>
      <c r="BW943" s="55"/>
      <c r="BX943" s="55"/>
      <c r="BY943" s="55"/>
      <c r="BZ943" s="55"/>
      <c r="CA943" s="55"/>
      <c r="CB943" s="55"/>
      <c r="CC943" s="55"/>
      <c r="CD943" s="55"/>
      <c r="CE943" s="55"/>
      <c r="CF943" s="55"/>
      <c r="CG943" s="55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</row>
    <row r="94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55"/>
      <c r="BS944" s="55"/>
      <c r="BT944" s="55"/>
      <c r="BU944" s="55"/>
      <c r="BV944" s="55"/>
      <c r="BW944" s="55"/>
      <c r="BX944" s="55"/>
      <c r="BY944" s="55"/>
      <c r="BZ944" s="55"/>
      <c r="CA944" s="55"/>
      <c r="CB944" s="55"/>
      <c r="CC944" s="55"/>
      <c r="CD944" s="55"/>
      <c r="CE944" s="55"/>
      <c r="CF944" s="55"/>
      <c r="CG944" s="55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</row>
    <row r="94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55"/>
      <c r="BS945" s="55"/>
      <c r="BT945" s="55"/>
      <c r="BU945" s="55"/>
      <c r="BV945" s="55"/>
      <c r="BW945" s="55"/>
      <c r="BX945" s="55"/>
      <c r="BY945" s="55"/>
      <c r="BZ945" s="55"/>
      <c r="CA945" s="55"/>
      <c r="CB945" s="55"/>
      <c r="CC945" s="55"/>
      <c r="CD945" s="55"/>
      <c r="CE945" s="55"/>
      <c r="CF945" s="55"/>
      <c r="CG945" s="55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</row>
    <row r="946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55"/>
      <c r="BS946" s="55"/>
      <c r="BT946" s="55"/>
      <c r="BU946" s="55"/>
      <c r="BV946" s="55"/>
      <c r="BW946" s="55"/>
      <c r="BX946" s="55"/>
      <c r="BY946" s="55"/>
      <c r="BZ946" s="55"/>
      <c r="CA946" s="55"/>
      <c r="CB946" s="55"/>
      <c r="CC946" s="55"/>
      <c r="CD946" s="55"/>
      <c r="CE946" s="55"/>
      <c r="CF946" s="55"/>
      <c r="CG946" s="55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</row>
    <row r="947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55"/>
      <c r="BS947" s="55"/>
      <c r="BT947" s="55"/>
      <c r="BU947" s="55"/>
      <c r="BV947" s="55"/>
      <c r="BW947" s="55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</row>
    <row r="948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55"/>
      <c r="BS948" s="55"/>
      <c r="BT948" s="55"/>
      <c r="BU948" s="55"/>
      <c r="BV948" s="55"/>
      <c r="BW948" s="55"/>
      <c r="BX948" s="55"/>
      <c r="BY948" s="55"/>
      <c r="BZ948" s="55"/>
      <c r="CA948" s="55"/>
      <c r="CB948" s="55"/>
      <c r="CC948" s="55"/>
      <c r="CD948" s="55"/>
      <c r="CE948" s="55"/>
      <c r="CF948" s="55"/>
      <c r="CG948" s="55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</row>
    <row r="949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55"/>
      <c r="BS949" s="55"/>
      <c r="BT949" s="55"/>
      <c r="BU949" s="55"/>
      <c r="BV949" s="55"/>
      <c r="BW949" s="55"/>
      <c r="BX949" s="55"/>
      <c r="BY949" s="55"/>
      <c r="BZ949" s="55"/>
      <c r="CA949" s="55"/>
      <c r="CB949" s="55"/>
      <c r="CC949" s="55"/>
      <c r="CD949" s="55"/>
      <c r="CE949" s="55"/>
      <c r="CF949" s="55"/>
      <c r="CG949" s="55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</row>
    <row r="950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55"/>
      <c r="BS950" s="55"/>
      <c r="BT950" s="55"/>
      <c r="BU950" s="55"/>
      <c r="BV950" s="55"/>
      <c r="BW950" s="55"/>
      <c r="BX950" s="55"/>
      <c r="BY950" s="55"/>
      <c r="BZ950" s="55"/>
      <c r="CA950" s="55"/>
      <c r="CB950" s="55"/>
      <c r="CC950" s="55"/>
      <c r="CD950" s="55"/>
      <c r="CE950" s="55"/>
      <c r="CF950" s="55"/>
      <c r="CG950" s="55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</row>
    <row r="95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55"/>
      <c r="BS951" s="55"/>
      <c r="BT951" s="55"/>
      <c r="BU951" s="55"/>
      <c r="BV951" s="55"/>
      <c r="BW951" s="55"/>
      <c r="BX951" s="55"/>
      <c r="BY951" s="55"/>
      <c r="BZ951" s="55"/>
      <c r="CA951" s="55"/>
      <c r="CB951" s="55"/>
      <c r="CC951" s="55"/>
      <c r="CD951" s="55"/>
      <c r="CE951" s="55"/>
      <c r="CF951" s="55"/>
      <c r="CG951" s="55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</row>
    <row r="95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55"/>
      <c r="BS952" s="55"/>
      <c r="BT952" s="55"/>
      <c r="BU952" s="55"/>
      <c r="BV952" s="55"/>
      <c r="BW952" s="55"/>
      <c r="BX952" s="55"/>
      <c r="BY952" s="55"/>
      <c r="BZ952" s="55"/>
      <c r="CA952" s="55"/>
      <c r="CB952" s="55"/>
      <c r="CC952" s="55"/>
      <c r="CD952" s="55"/>
      <c r="CE952" s="55"/>
      <c r="CF952" s="55"/>
      <c r="CG952" s="55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</row>
    <row r="953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55"/>
      <c r="BS953" s="55"/>
      <c r="BT953" s="55"/>
      <c r="BU953" s="55"/>
      <c r="BV953" s="55"/>
      <c r="BW953" s="55"/>
      <c r="BX953" s="55"/>
      <c r="BY953" s="55"/>
      <c r="BZ953" s="55"/>
      <c r="CA953" s="55"/>
      <c r="CB953" s="55"/>
      <c r="CC953" s="55"/>
      <c r="CD953" s="55"/>
      <c r="CE953" s="55"/>
      <c r="CF953" s="55"/>
      <c r="CG953" s="55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</row>
    <row r="95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55"/>
      <c r="BS954" s="55"/>
      <c r="BT954" s="55"/>
      <c r="BU954" s="55"/>
      <c r="BV954" s="55"/>
      <c r="BW954" s="55"/>
      <c r="BX954" s="55"/>
      <c r="BY954" s="55"/>
      <c r="BZ954" s="55"/>
      <c r="CA954" s="55"/>
      <c r="CB954" s="55"/>
      <c r="CC954" s="55"/>
      <c r="CD954" s="55"/>
      <c r="CE954" s="55"/>
      <c r="CF954" s="55"/>
      <c r="CG954" s="55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</row>
    <row r="95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55"/>
      <c r="BS955" s="55"/>
      <c r="BT955" s="55"/>
      <c r="BU955" s="55"/>
      <c r="BV955" s="55"/>
      <c r="BW955" s="55"/>
      <c r="BX955" s="55"/>
      <c r="BY955" s="55"/>
      <c r="BZ955" s="55"/>
      <c r="CA955" s="55"/>
      <c r="CB955" s="55"/>
      <c r="CC955" s="55"/>
      <c r="CD955" s="55"/>
      <c r="CE955" s="55"/>
      <c r="CF955" s="55"/>
      <c r="CG955" s="55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</row>
    <row r="956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55"/>
      <c r="BS956" s="55"/>
      <c r="BT956" s="55"/>
      <c r="BU956" s="55"/>
      <c r="BV956" s="55"/>
      <c r="BW956" s="55"/>
      <c r="BX956" s="55"/>
      <c r="BY956" s="55"/>
      <c r="BZ956" s="55"/>
      <c r="CA956" s="55"/>
      <c r="CB956" s="55"/>
      <c r="CC956" s="55"/>
      <c r="CD956" s="55"/>
      <c r="CE956" s="55"/>
      <c r="CF956" s="55"/>
      <c r="CG956" s="55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</row>
    <row r="957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55"/>
      <c r="BS957" s="55"/>
      <c r="BT957" s="55"/>
      <c r="BU957" s="55"/>
      <c r="BV957" s="55"/>
      <c r="BW957" s="55"/>
      <c r="BX957" s="55"/>
      <c r="BY957" s="55"/>
      <c r="BZ957" s="55"/>
      <c r="CA957" s="55"/>
      <c r="CB957" s="55"/>
      <c r="CC957" s="55"/>
      <c r="CD957" s="55"/>
      <c r="CE957" s="55"/>
      <c r="CF957" s="55"/>
      <c r="CG957" s="55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</row>
    <row r="958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55"/>
      <c r="BS958" s="55"/>
      <c r="BT958" s="55"/>
      <c r="BU958" s="55"/>
      <c r="BV958" s="55"/>
      <c r="BW958" s="55"/>
      <c r="BX958" s="55"/>
      <c r="BY958" s="55"/>
      <c r="BZ958" s="55"/>
      <c r="CA958" s="55"/>
      <c r="CB958" s="55"/>
      <c r="CC958" s="55"/>
      <c r="CD958" s="55"/>
      <c r="CE958" s="55"/>
      <c r="CF958" s="55"/>
      <c r="CG958" s="55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</row>
    <row r="959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55"/>
      <c r="BS959" s="55"/>
      <c r="BT959" s="55"/>
      <c r="BU959" s="55"/>
      <c r="BV959" s="55"/>
      <c r="BW959" s="55"/>
      <c r="BX959" s="55"/>
      <c r="BY959" s="55"/>
      <c r="BZ959" s="55"/>
      <c r="CA959" s="55"/>
      <c r="CB959" s="55"/>
      <c r="CC959" s="55"/>
      <c r="CD959" s="55"/>
      <c r="CE959" s="55"/>
      <c r="CF959" s="55"/>
      <c r="CG959" s="55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</row>
    <row r="960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55"/>
      <c r="BS960" s="55"/>
      <c r="BT960" s="55"/>
      <c r="BU960" s="55"/>
      <c r="BV960" s="55"/>
      <c r="BW960" s="55"/>
      <c r="BX960" s="55"/>
      <c r="BY960" s="55"/>
      <c r="BZ960" s="55"/>
      <c r="CA960" s="55"/>
      <c r="CB960" s="55"/>
      <c r="CC960" s="55"/>
      <c r="CD960" s="55"/>
      <c r="CE960" s="55"/>
      <c r="CF960" s="55"/>
      <c r="CG960" s="55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</row>
    <row r="96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55"/>
      <c r="BS961" s="55"/>
      <c r="BT961" s="55"/>
      <c r="BU961" s="55"/>
      <c r="BV961" s="55"/>
      <c r="BW961" s="55"/>
      <c r="BX961" s="55"/>
      <c r="BY961" s="55"/>
      <c r="BZ961" s="55"/>
      <c r="CA961" s="55"/>
      <c r="CB961" s="55"/>
      <c r="CC961" s="55"/>
      <c r="CD961" s="55"/>
      <c r="CE961" s="55"/>
      <c r="CF961" s="55"/>
      <c r="CG961" s="55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</row>
    <row r="96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55"/>
      <c r="BS962" s="55"/>
      <c r="BT962" s="55"/>
      <c r="BU962" s="55"/>
      <c r="BV962" s="55"/>
      <c r="BW962" s="55"/>
      <c r="BX962" s="55"/>
      <c r="BY962" s="55"/>
      <c r="BZ962" s="55"/>
      <c r="CA962" s="55"/>
      <c r="CB962" s="55"/>
      <c r="CC962" s="55"/>
      <c r="CD962" s="55"/>
      <c r="CE962" s="55"/>
      <c r="CF962" s="55"/>
      <c r="CG962" s="55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</row>
    <row r="963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55"/>
      <c r="BS963" s="55"/>
      <c r="BT963" s="55"/>
      <c r="BU963" s="55"/>
      <c r="BV963" s="55"/>
      <c r="BW963" s="55"/>
      <c r="BX963" s="55"/>
      <c r="BY963" s="55"/>
      <c r="BZ963" s="55"/>
      <c r="CA963" s="55"/>
      <c r="CB963" s="55"/>
      <c r="CC963" s="55"/>
      <c r="CD963" s="55"/>
      <c r="CE963" s="55"/>
      <c r="CF963" s="55"/>
      <c r="CG963" s="55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</row>
    <row r="96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55"/>
      <c r="BS964" s="55"/>
      <c r="BT964" s="55"/>
      <c r="BU964" s="55"/>
      <c r="BV964" s="55"/>
      <c r="BW964" s="55"/>
      <c r="BX964" s="55"/>
      <c r="BY964" s="55"/>
      <c r="BZ964" s="55"/>
      <c r="CA964" s="55"/>
      <c r="CB964" s="55"/>
      <c r="CC964" s="55"/>
      <c r="CD964" s="55"/>
      <c r="CE964" s="55"/>
      <c r="CF964" s="55"/>
      <c r="CG964" s="55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</row>
    <row r="96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55"/>
      <c r="BS965" s="55"/>
      <c r="BT965" s="55"/>
      <c r="BU965" s="55"/>
      <c r="BV965" s="55"/>
      <c r="BW965" s="55"/>
      <c r="BX965" s="55"/>
      <c r="BY965" s="55"/>
      <c r="BZ965" s="55"/>
      <c r="CA965" s="55"/>
      <c r="CB965" s="55"/>
      <c r="CC965" s="55"/>
      <c r="CD965" s="55"/>
      <c r="CE965" s="55"/>
      <c r="CF965" s="55"/>
      <c r="CG965" s="55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</row>
    <row r="966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55"/>
      <c r="BS966" s="55"/>
      <c r="BT966" s="55"/>
      <c r="BU966" s="55"/>
      <c r="BV966" s="55"/>
      <c r="BW966" s="55"/>
      <c r="BX966" s="55"/>
      <c r="BY966" s="55"/>
      <c r="BZ966" s="55"/>
      <c r="CA966" s="55"/>
      <c r="CB966" s="55"/>
      <c r="CC966" s="55"/>
      <c r="CD966" s="55"/>
      <c r="CE966" s="55"/>
      <c r="CF966" s="55"/>
      <c r="CG966" s="55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</row>
    <row r="967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  <c r="CA967" s="55"/>
      <c r="CB967" s="55"/>
      <c r="CC967" s="55"/>
      <c r="CD967" s="55"/>
      <c r="CE967" s="55"/>
      <c r="CF967" s="55"/>
      <c r="CG967" s="55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</row>
    <row r="968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  <c r="CA968" s="55"/>
      <c r="CB968" s="55"/>
      <c r="CC968" s="55"/>
      <c r="CD968" s="55"/>
      <c r="CE968" s="55"/>
      <c r="CF968" s="55"/>
      <c r="CG968" s="55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</row>
    <row r="969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  <c r="CA969" s="55"/>
      <c r="CB969" s="55"/>
      <c r="CC969" s="55"/>
      <c r="CD969" s="55"/>
      <c r="CE969" s="55"/>
      <c r="CF969" s="55"/>
      <c r="CG969" s="55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</row>
    <row r="970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  <c r="CA970" s="55"/>
      <c r="CB970" s="55"/>
      <c r="CC970" s="55"/>
      <c r="CD970" s="55"/>
      <c r="CE970" s="55"/>
      <c r="CF970" s="55"/>
      <c r="CG970" s="55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</row>
    <row r="97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  <c r="CA971" s="55"/>
      <c r="CB971" s="55"/>
      <c r="CC971" s="55"/>
      <c r="CD971" s="55"/>
      <c r="CE971" s="55"/>
      <c r="CF971" s="55"/>
      <c r="CG971" s="55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</row>
    <row r="97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  <c r="CA972" s="55"/>
      <c r="CB972" s="55"/>
      <c r="CC972" s="55"/>
      <c r="CD972" s="55"/>
      <c r="CE972" s="55"/>
      <c r="CF972" s="55"/>
      <c r="CG972" s="55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</row>
    <row r="973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55"/>
      <c r="BS973" s="55"/>
      <c r="BT973" s="55"/>
      <c r="BU973" s="55"/>
      <c r="BV973" s="55"/>
      <c r="BW973" s="55"/>
      <c r="BX973" s="55"/>
      <c r="BY973" s="55"/>
      <c r="BZ973" s="55"/>
      <c r="CA973" s="55"/>
      <c r="CB973" s="55"/>
      <c r="CC973" s="55"/>
      <c r="CD973" s="55"/>
      <c r="CE973" s="55"/>
      <c r="CF973" s="55"/>
      <c r="CG973" s="55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</row>
    <row r="97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55"/>
      <c r="BS974" s="55"/>
      <c r="BT974" s="55"/>
      <c r="BU974" s="55"/>
      <c r="BV974" s="55"/>
      <c r="BW974" s="55"/>
      <c r="BX974" s="55"/>
      <c r="BY974" s="55"/>
      <c r="BZ974" s="55"/>
      <c r="CA974" s="55"/>
      <c r="CB974" s="55"/>
      <c r="CC974" s="55"/>
      <c r="CD974" s="55"/>
      <c r="CE974" s="55"/>
      <c r="CF974" s="55"/>
      <c r="CG974" s="55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</row>
    <row r="97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55"/>
      <c r="BS975" s="55"/>
      <c r="BT975" s="55"/>
      <c r="BU975" s="55"/>
      <c r="BV975" s="55"/>
      <c r="BW975" s="55"/>
      <c r="BX975" s="55"/>
      <c r="BY975" s="55"/>
      <c r="BZ975" s="55"/>
      <c r="CA975" s="55"/>
      <c r="CB975" s="55"/>
      <c r="CC975" s="55"/>
      <c r="CD975" s="55"/>
      <c r="CE975" s="55"/>
      <c r="CF975" s="55"/>
      <c r="CG975" s="55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</row>
    <row r="976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55"/>
      <c r="BS976" s="55"/>
      <c r="BT976" s="55"/>
      <c r="BU976" s="55"/>
      <c r="BV976" s="55"/>
      <c r="BW976" s="55"/>
      <c r="BX976" s="55"/>
      <c r="BY976" s="55"/>
      <c r="BZ976" s="55"/>
      <c r="CA976" s="55"/>
      <c r="CB976" s="55"/>
      <c r="CC976" s="55"/>
      <c r="CD976" s="55"/>
      <c r="CE976" s="55"/>
      <c r="CF976" s="55"/>
      <c r="CG976" s="55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</row>
    <row r="977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55"/>
      <c r="BS977" s="55"/>
      <c r="BT977" s="55"/>
      <c r="BU977" s="55"/>
      <c r="BV977" s="55"/>
      <c r="BW977" s="55"/>
      <c r="BX977" s="55"/>
      <c r="BY977" s="55"/>
      <c r="BZ977" s="55"/>
      <c r="CA977" s="55"/>
      <c r="CB977" s="55"/>
      <c r="CC977" s="55"/>
      <c r="CD977" s="55"/>
      <c r="CE977" s="55"/>
      <c r="CF977" s="55"/>
      <c r="CG977" s="55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</row>
    <row r="978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55"/>
      <c r="BS978" s="55"/>
      <c r="BT978" s="55"/>
      <c r="BU978" s="55"/>
      <c r="BV978" s="55"/>
      <c r="BW978" s="55"/>
      <c r="BX978" s="55"/>
      <c r="BY978" s="55"/>
      <c r="BZ978" s="55"/>
      <c r="CA978" s="55"/>
      <c r="CB978" s="55"/>
      <c r="CC978" s="55"/>
      <c r="CD978" s="55"/>
      <c r="CE978" s="55"/>
      <c r="CF978" s="55"/>
      <c r="CG978" s="55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</row>
    <row r="979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55"/>
      <c r="BS979" s="55"/>
      <c r="BT979" s="55"/>
      <c r="BU979" s="55"/>
      <c r="BV979" s="55"/>
      <c r="BW979" s="55"/>
      <c r="BX979" s="55"/>
      <c r="BY979" s="55"/>
      <c r="BZ979" s="55"/>
      <c r="CA979" s="55"/>
      <c r="CB979" s="55"/>
      <c r="CC979" s="55"/>
      <c r="CD979" s="55"/>
      <c r="CE979" s="55"/>
      <c r="CF979" s="55"/>
      <c r="CG979" s="55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</row>
    <row r="980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  <c r="CA980" s="55"/>
      <c r="CB980" s="55"/>
      <c r="CC980" s="55"/>
      <c r="CD980" s="55"/>
      <c r="CE980" s="55"/>
      <c r="CF980" s="55"/>
      <c r="CG980" s="55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</row>
    <row r="98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/>
      <c r="BI981" s="55"/>
      <c r="BJ981" s="55"/>
      <c r="BK981" s="55"/>
      <c r="BL981" s="55"/>
      <c r="BM981" s="55"/>
      <c r="BN981" s="55"/>
      <c r="BO981" s="55"/>
      <c r="BP981" s="55"/>
      <c r="BQ981" s="55"/>
      <c r="BR981" s="55"/>
      <c r="BS981" s="55"/>
      <c r="BT981" s="55"/>
      <c r="BU981" s="55"/>
      <c r="BV981" s="55"/>
      <c r="BW981" s="55"/>
      <c r="BX981" s="55"/>
      <c r="BY981" s="55"/>
      <c r="BZ981" s="55"/>
      <c r="CA981" s="55"/>
      <c r="CB981" s="55"/>
      <c r="CC981" s="55"/>
      <c r="CD981" s="55"/>
      <c r="CE981" s="55"/>
      <c r="CF981" s="55"/>
      <c r="CG981" s="55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</row>
    <row r="98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55"/>
      <c r="BS982" s="55"/>
      <c r="BT982" s="55"/>
      <c r="BU982" s="55"/>
      <c r="BV982" s="55"/>
      <c r="BW982" s="55"/>
      <c r="BX982" s="55"/>
      <c r="BY982" s="55"/>
      <c r="BZ982" s="55"/>
      <c r="CA982" s="55"/>
      <c r="CB982" s="55"/>
      <c r="CC982" s="55"/>
      <c r="CD982" s="55"/>
      <c r="CE982" s="55"/>
      <c r="CF982" s="55"/>
      <c r="CG982" s="55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</row>
    <row r="983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55"/>
      <c r="BS983" s="55"/>
      <c r="BT983" s="55"/>
      <c r="BU983" s="55"/>
      <c r="BV983" s="55"/>
      <c r="BW983" s="55"/>
      <c r="BX983" s="55"/>
      <c r="BY983" s="55"/>
      <c r="BZ983" s="55"/>
      <c r="CA983" s="55"/>
      <c r="CB983" s="55"/>
      <c r="CC983" s="55"/>
      <c r="CD983" s="55"/>
      <c r="CE983" s="55"/>
      <c r="CF983" s="55"/>
      <c r="CG983" s="55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</row>
    <row r="98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55"/>
      <c r="BS984" s="55"/>
      <c r="BT984" s="55"/>
      <c r="BU984" s="55"/>
      <c r="BV984" s="55"/>
      <c r="BW984" s="55"/>
      <c r="BX984" s="55"/>
      <c r="BY984" s="55"/>
      <c r="BZ984" s="55"/>
      <c r="CA984" s="55"/>
      <c r="CB984" s="55"/>
      <c r="CC984" s="55"/>
      <c r="CD984" s="55"/>
      <c r="CE984" s="55"/>
      <c r="CF984" s="55"/>
      <c r="CG984" s="55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</row>
    <row r="98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55"/>
      <c r="BU985" s="55"/>
      <c r="BV985" s="55"/>
      <c r="BW985" s="55"/>
      <c r="BX985" s="55"/>
      <c r="BY985" s="55"/>
      <c r="BZ985" s="55"/>
      <c r="CA985" s="55"/>
      <c r="CB985" s="55"/>
      <c r="CC985" s="55"/>
      <c r="CD985" s="55"/>
      <c r="CE985" s="55"/>
      <c r="CF985" s="55"/>
      <c r="CG985" s="55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</row>
    <row r="986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</row>
    <row r="987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</row>
    <row r="988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55"/>
      <c r="BS988" s="55"/>
      <c r="BT988" s="55"/>
      <c r="BU988" s="55"/>
      <c r="BV988" s="55"/>
      <c r="BW988" s="55"/>
      <c r="BX988" s="55"/>
      <c r="BY988" s="55"/>
      <c r="BZ988" s="55"/>
      <c r="CA988" s="55"/>
      <c r="CB988" s="55"/>
      <c r="CC988" s="55"/>
      <c r="CD988" s="55"/>
      <c r="CE988" s="55"/>
      <c r="CF988" s="55"/>
      <c r="CG988" s="55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</row>
    <row r="989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55"/>
      <c r="BS989" s="55"/>
      <c r="BT989" s="55"/>
      <c r="BU989" s="55"/>
      <c r="BV989" s="55"/>
      <c r="BW989" s="55"/>
      <c r="BX989" s="55"/>
      <c r="BY989" s="55"/>
      <c r="BZ989" s="55"/>
      <c r="CA989" s="55"/>
      <c r="CB989" s="55"/>
      <c r="CC989" s="55"/>
      <c r="CD989" s="55"/>
      <c r="CE989" s="55"/>
      <c r="CF989" s="55"/>
      <c r="CG989" s="55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</row>
    <row r="990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55"/>
      <c r="BS990" s="55"/>
      <c r="BT990" s="55"/>
      <c r="BU990" s="55"/>
      <c r="BV990" s="55"/>
      <c r="BW990" s="55"/>
      <c r="BX990" s="55"/>
      <c r="BY990" s="55"/>
      <c r="BZ990" s="55"/>
      <c r="CA990" s="55"/>
      <c r="CB990" s="55"/>
      <c r="CC990" s="55"/>
      <c r="CD990" s="55"/>
      <c r="CE990" s="55"/>
      <c r="CF990" s="55"/>
      <c r="CG990" s="55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</row>
    <row r="99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55"/>
      <c r="BS991" s="55"/>
      <c r="BT991" s="55"/>
      <c r="BU991" s="55"/>
      <c r="BV991" s="55"/>
      <c r="BW991" s="55"/>
      <c r="BX991" s="55"/>
      <c r="BY991" s="55"/>
      <c r="BZ991" s="55"/>
      <c r="CA991" s="55"/>
      <c r="CB991" s="55"/>
      <c r="CC991" s="55"/>
      <c r="CD991" s="55"/>
      <c r="CE991" s="55"/>
      <c r="CF991" s="55"/>
      <c r="CG991" s="55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</row>
    <row r="992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55"/>
      <c r="BS992" s="55"/>
      <c r="BT992" s="55"/>
      <c r="BU992" s="55"/>
      <c r="BV992" s="55"/>
      <c r="BW992" s="55"/>
      <c r="BX992" s="55"/>
      <c r="BY992" s="55"/>
      <c r="BZ992" s="55"/>
      <c r="CA992" s="55"/>
      <c r="CB992" s="55"/>
      <c r="CC992" s="55"/>
      <c r="CD992" s="55"/>
      <c r="CE992" s="55"/>
      <c r="CF992" s="55"/>
      <c r="CG992" s="55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</row>
    <row r="993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55"/>
      <c r="BS993" s="55"/>
      <c r="BT993" s="55"/>
      <c r="BU993" s="55"/>
      <c r="BV993" s="55"/>
      <c r="BW993" s="55"/>
      <c r="BX993" s="55"/>
      <c r="BY993" s="55"/>
      <c r="BZ993" s="55"/>
      <c r="CA993" s="55"/>
      <c r="CB993" s="55"/>
      <c r="CC993" s="55"/>
      <c r="CD993" s="55"/>
      <c r="CE993" s="55"/>
      <c r="CF993" s="55"/>
      <c r="CG993" s="55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</row>
    <row r="994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</row>
    <row r="99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5"/>
      <c r="BH995" s="55"/>
      <c r="BI995" s="55"/>
      <c r="BJ995" s="55"/>
      <c r="BK995" s="55"/>
      <c r="BL995" s="55"/>
      <c r="BM995" s="55"/>
      <c r="BN995" s="55"/>
      <c r="BO995" s="55"/>
      <c r="BP995" s="55"/>
      <c r="BQ995" s="55"/>
      <c r="BR995" s="55"/>
      <c r="BS995" s="55"/>
      <c r="BT995" s="55"/>
      <c r="BU995" s="55"/>
      <c r="BV995" s="55"/>
      <c r="BW995" s="55"/>
      <c r="BX995" s="55"/>
      <c r="BY995" s="55"/>
      <c r="BZ995" s="55"/>
      <c r="CA995" s="55"/>
      <c r="CB995" s="55"/>
      <c r="CC995" s="55"/>
      <c r="CD995" s="55"/>
      <c r="CE995" s="55"/>
      <c r="CF995" s="55"/>
      <c r="CG995" s="55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</row>
    <row r="996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</row>
    <row r="997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55"/>
      <c r="BS997" s="55"/>
      <c r="BT997" s="55"/>
      <c r="BU997" s="55"/>
      <c r="BV997" s="55"/>
      <c r="BW997" s="55"/>
      <c r="BX997" s="55"/>
      <c r="BY997" s="55"/>
      <c r="BZ997" s="55"/>
      <c r="CA997" s="55"/>
      <c r="CB997" s="55"/>
      <c r="CC997" s="55"/>
      <c r="CD997" s="55"/>
      <c r="CE997" s="55"/>
      <c r="CF997" s="55"/>
      <c r="CG997" s="55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</row>
    <row r="998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55"/>
      <c r="BS998" s="55"/>
      <c r="BT998" s="55"/>
      <c r="BU998" s="55"/>
      <c r="BV998" s="55"/>
      <c r="BW998" s="55"/>
      <c r="BX998" s="55"/>
      <c r="BY998" s="55"/>
      <c r="BZ998" s="55"/>
      <c r="CA998" s="55"/>
      <c r="CB998" s="55"/>
      <c r="CC998" s="55"/>
      <c r="CD998" s="55"/>
      <c r="CE998" s="55"/>
      <c r="CF998" s="55"/>
      <c r="CG998" s="55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</row>
    <row r="999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55"/>
      <c r="BS999" s="55"/>
      <c r="BT999" s="55"/>
      <c r="BU999" s="55"/>
      <c r="BV999" s="55"/>
      <c r="BW999" s="55"/>
      <c r="BX999" s="55"/>
      <c r="BY999" s="55"/>
      <c r="BZ999" s="55"/>
      <c r="CA999" s="55"/>
      <c r="CB999" s="55"/>
      <c r="CC999" s="55"/>
      <c r="CD999" s="55"/>
      <c r="CE999" s="55"/>
      <c r="CF999" s="55"/>
      <c r="CG999" s="55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</row>
    <row r="1000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</row>
    <row r="100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55"/>
      <c r="BS1001" s="55"/>
      <c r="BT1001" s="55"/>
      <c r="BU1001" s="55"/>
      <c r="BV1001" s="55"/>
      <c r="BW1001" s="55"/>
      <c r="BX1001" s="55"/>
      <c r="BY1001" s="55"/>
      <c r="BZ1001" s="55"/>
      <c r="CA1001" s="55"/>
      <c r="CB1001" s="55"/>
      <c r="CC1001" s="55"/>
      <c r="CD1001" s="55"/>
      <c r="CE1001" s="55"/>
      <c r="CF1001" s="55"/>
      <c r="CG1001" s="55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</row>
    <row r="1002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55"/>
      <c r="BS1002" s="55"/>
      <c r="BT1002" s="55"/>
      <c r="BU1002" s="55"/>
      <c r="BV1002" s="55"/>
      <c r="BW1002" s="55"/>
      <c r="BX1002" s="55"/>
      <c r="BY1002" s="55"/>
      <c r="BZ1002" s="55"/>
      <c r="CA1002" s="55"/>
      <c r="CB1002" s="55"/>
      <c r="CC1002" s="55"/>
      <c r="CD1002" s="55"/>
      <c r="CE1002" s="55"/>
      <c r="CF1002" s="55"/>
      <c r="CG1002" s="55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</row>
    <row r="1003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  <c r="AA1003" s="55"/>
      <c r="AB1003" s="55"/>
      <c r="AC1003" s="55"/>
      <c r="AD1003" s="55"/>
      <c r="AE1003" s="55"/>
      <c r="AF1003" s="55"/>
      <c r="AG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55"/>
      <c r="BS1003" s="55"/>
      <c r="BT1003" s="55"/>
      <c r="BU1003" s="55"/>
      <c r="BV1003" s="55"/>
      <c r="BW1003" s="55"/>
      <c r="BX1003" s="55"/>
      <c r="BY1003" s="55"/>
      <c r="BZ1003" s="55"/>
      <c r="CA1003" s="55"/>
      <c r="CB1003" s="55"/>
      <c r="CC1003" s="55"/>
      <c r="CD1003" s="55"/>
      <c r="CE1003" s="55"/>
      <c r="CF1003" s="55"/>
      <c r="CG1003" s="55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</row>
    <row r="1004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55"/>
      <c r="BS1004" s="55"/>
      <c r="BT1004" s="55"/>
      <c r="BU1004" s="55"/>
      <c r="BV1004" s="55"/>
      <c r="BW1004" s="55"/>
      <c r="BX1004" s="55"/>
      <c r="BY1004" s="55"/>
      <c r="BZ1004" s="55"/>
      <c r="CA1004" s="55"/>
      <c r="CB1004" s="55"/>
      <c r="CC1004" s="55"/>
      <c r="CD1004" s="55"/>
      <c r="CE1004" s="55"/>
      <c r="CF1004" s="55"/>
      <c r="CG1004" s="55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</row>
    <row r="1005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  <c r="AA1005" s="55"/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5"/>
      <c r="BH1005" s="55"/>
      <c r="BI1005" s="55"/>
      <c r="BJ1005" s="55"/>
      <c r="BK1005" s="55"/>
      <c r="BL1005" s="55"/>
      <c r="BM1005" s="55"/>
      <c r="BN1005" s="55"/>
      <c r="BO1005" s="55"/>
      <c r="BP1005" s="55"/>
      <c r="BQ1005" s="55"/>
      <c r="BR1005" s="55"/>
      <c r="BS1005" s="55"/>
      <c r="BT1005" s="55"/>
      <c r="BU1005" s="55"/>
      <c r="BV1005" s="55"/>
      <c r="BW1005" s="55"/>
      <c r="BX1005" s="55"/>
      <c r="BY1005" s="55"/>
      <c r="BZ1005" s="55"/>
      <c r="CA1005" s="55"/>
      <c r="CB1005" s="55"/>
      <c r="CC1005" s="55"/>
      <c r="CD1005" s="55"/>
      <c r="CE1005" s="55"/>
      <c r="CF1005" s="55"/>
      <c r="CG1005" s="55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</row>
    <row r="1006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  <c r="AA1006" s="55"/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55"/>
      <c r="BS1006" s="55"/>
      <c r="BT1006" s="55"/>
      <c r="BU1006" s="55"/>
      <c r="BV1006" s="55"/>
      <c r="BW1006" s="55"/>
      <c r="BX1006" s="55"/>
      <c r="BY1006" s="55"/>
      <c r="BZ1006" s="55"/>
      <c r="CA1006" s="55"/>
      <c r="CB1006" s="55"/>
      <c r="CC1006" s="55"/>
      <c r="CD1006" s="55"/>
      <c r="CE1006" s="55"/>
      <c r="CF1006" s="55"/>
      <c r="CG1006" s="55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</row>
    <row r="1007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  <c r="AA1007" s="55"/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55"/>
      <c r="BS1007" s="55"/>
      <c r="BT1007" s="55"/>
      <c r="BU1007" s="55"/>
      <c r="BV1007" s="55"/>
      <c r="BW1007" s="55"/>
      <c r="BX1007" s="55"/>
      <c r="BY1007" s="55"/>
      <c r="BZ1007" s="55"/>
      <c r="CA1007" s="55"/>
      <c r="CB1007" s="55"/>
      <c r="CC1007" s="55"/>
      <c r="CD1007" s="5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</row>
    <row r="1008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  <c r="AA1008" s="55"/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55"/>
      <c r="BS1008" s="55"/>
      <c r="BT1008" s="55"/>
      <c r="BU1008" s="55"/>
      <c r="BV1008" s="5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</row>
  </sheetData>
  <mergeCells count="7">
    <mergeCell ref="B9:B12"/>
    <mergeCell ref="C9:D9"/>
    <mergeCell ref="E9:F9"/>
    <mergeCell ref="C11:C12"/>
    <mergeCell ref="D11:D12"/>
    <mergeCell ref="E11:E12"/>
    <mergeCell ref="F11:F12"/>
  </mergeCells>
  <hyperlinks>
    <hyperlink r:id="rId1" ref="B4"/>
    <hyperlink r:id="rId2" ref="AC4"/>
    <hyperlink r:id="rId3" ref="BD4"/>
    <hyperlink r:id="rId4" ref="B5"/>
    <hyperlink r:id="rId5" ref="AC5"/>
    <hyperlink r:id="rId6" ref="BD5"/>
  </hyperlinks>
  <drawing r:id="rId7"/>
  <tableParts count="1">
    <tablePart r:id="rId9"/>
  </tableParts>
</worksheet>
</file>