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Жемчужина Карелии (суббота)" sheetId="1" r:id="rId4"/>
    <sheet state="visible" name="Иван Купала " sheetId="2" r:id="rId5"/>
  </sheets>
  <definedNames/>
  <calcPr/>
  <extLst>
    <ext uri="GoogleSheetsCustomDataVersion2">
      <go:sheetsCustomData xmlns:go="http://customooxmlschemas.google.com/" r:id="rId6" roundtripDataChecksum="P4qMa0g4gopVPOajUtR3FpplasIQ0UxfuDCWuS0s7jQ="/>
    </ext>
  </extLst>
</workbook>
</file>

<file path=xl/sharedStrings.xml><?xml version="1.0" encoding="utf-8"?>
<sst xmlns="http://schemas.openxmlformats.org/spreadsheetml/2006/main" count="69" uniqueCount="55">
  <si>
    <t>Затраты общие</t>
  </si>
  <si>
    <t>Кол-во чел. (ОБЩЕЕ)</t>
  </si>
  <si>
    <t xml:space="preserve">в т.ч. взр. </t>
  </si>
  <si>
    <t>из них б/пл.</t>
  </si>
  <si>
    <t>Ретро-поезд</t>
  </si>
  <si>
    <t>Гид</t>
  </si>
  <si>
    <t>Стоимость на группу</t>
  </si>
  <si>
    <t xml:space="preserve">Питание гида и водителя </t>
  </si>
  <si>
    <t>С человека</t>
  </si>
  <si>
    <t>Размещение гида и водителя</t>
  </si>
  <si>
    <t xml:space="preserve">Себестоимость </t>
  </si>
  <si>
    <t>Прибыль, руб.</t>
  </si>
  <si>
    <t>Прибыль, %</t>
  </si>
  <si>
    <t>Школьники</t>
  </si>
  <si>
    <t>Итого общие:</t>
  </si>
  <si>
    <t>Взрослые</t>
  </si>
  <si>
    <t>Затраты на человека</t>
  </si>
  <si>
    <t>Экс</t>
  </si>
  <si>
    <t>горный парк Рускеала экс. (1 час)</t>
  </si>
  <si>
    <t>"Подземный космос" экс. (1 час)</t>
  </si>
  <si>
    <t>обед</t>
  </si>
  <si>
    <t xml:space="preserve">троллей </t>
  </si>
  <si>
    <t xml:space="preserve">лодка (1 час) </t>
  </si>
  <si>
    <t>водопады Ахвенкоски</t>
  </si>
  <si>
    <t>Итого на человека:</t>
  </si>
  <si>
    <t>Аренда джипов</t>
  </si>
  <si>
    <t>Аренда спринтера (5 день)</t>
  </si>
  <si>
    <t>Расходный материал (1 день)</t>
  </si>
  <si>
    <t xml:space="preserve">Трансфер до острова и обратно </t>
  </si>
  <si>
    <t>Прогулка по природной тропе о. Хавус (1,5 - 2 ч.)</t>
  </si>
  <si>
    <t>Прогулка по Ладожским шхерам + пикник</t>
  </si>
  <si>
    <t>Народный ансамбль (3 ч. работы)</t>
  </si>
  <si>
    <t>Местная мастерица (презентация пирогов и т.д)</t>
  </si>
  <si>
    <t>Трансфер команды и актеров</t>
  </si>
  <si>
    <t xml:space="preserve">Приглашение проф. актеров (2 - 3 день) </t>
  </si>
  <si>
    <t>Проживание в глемпинге (на 2-х)</t>
  </si>
  <si>
    <t xml:space="preserve">Работа шеф-повара и команды </t>
  </si>
  <si>
    <t>Стилистика (дизайн и т.д) примерно</t>
  </si>
  <si>
    <t xml:space="preserve">Набор заботы </t>
  </si>
  <si>
    <t>Проживание команды и актеров</t>
  </si>
  <si>
    <t>Гид первый и последний дни</t>
  </si>
  <si>
    <t>Дети</t>
  </si>
  <si>
    <t>Завтрак «Точка на Карте» (1 день)</t>
  </si>
  <si>
    <t>Обед в «Точка на Карте» (5 день)</t>
  </si>
  <si>
    <t>Кинерма с обедом (1 день)</t>
  </si>
  <si>
    <t>Музей Кирьяж</t>
  </si>
  <si>
    <t>Крепость Корела (5 день)</t>
  </si>
  <si>
    <t xml:space="preserve">Обед + ужин  1 день </t>
  </si>
  <si>
    <t>Накладные</t>
  </si>
  <si>
    <t xml:space="preserve">Завтрак + обед + ужин 2 день </t>
  </si>
  <si>
    <t>Итого</t>
  </si>
  <si>
    <t xml:space="preserve">Завтрак + праздничный ужин 3 день </t>
  </si>
  <si>
    <t xml:space="preserve">Завтрак + обед + ужин 4 день </t>
  </si>
  <si>
    <t xml:space="preserve">Завтрак 5 день </t>
  </si>
  <si>
    <t>Подготовка к празднику (костюмы)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</si>
</sst>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 ₽&quot;"/>
  </numFmts>
  <fonts count="7">
    <font>
      <sz val="11.0"/>
      <color rgb="FF000000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/>
    <font>
      <sz val="11.0"/>
      <color rgb="FF333333"/>
      <name val="Calibri"/>
    </font>
    <font>
      <b/>
      <sz val="12.0"/>
      <color rgb="FFFF0000"/>
      <name val="Calibri"/>
    </font>
    <font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BDD7EE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D966"/>
        <bgColor rgb="FFFFD966"/>
      </patternFill>
    </fill>
    <fill>
      <patternFill patternType="solid">
        <fgColor rgb="FF00B0F0"/>
        <bgColor rgb="FF00B0F0"/>
      </patternFill>
    </fill>
    <fill>
      <patternFill patternType="solid">
        <fgColor rgb="FFF8CBAD"/>
        <bgColor rgb="FFF8CBAD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164" xfId="0" applyBorder="1" applyFont="1" applyNumberFormat="1"/>
    <xf borderId="2" fillId="0" fontId="2" numFmtId="0" xfId="0" applyAlignment="1" applyBorder="1" applyFont="1">
      <alignment horizontal="center"/>
    </xf>
    <xf borderId="3" fillId="3" fontId="1" numFmtId="0" xfId="0" applyAlignment="1" applyBorder="1" applyFill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1" fillId="3" fontId="2" numFmtId="0" xfId="0" applyAlignment="1" applyBorder="1" applyFont="1">
      <alignment horizontal="center"/>
    </xf>
    <xf borderId="1" fillId="2" fontId="2" numFmtId="0" xfId="0" applyBorder="1" applyFont="1"/>
    <xf borderId="6" fillId="0" fontId="3" numFmtId="0" xfId="0" applyBorder="1" applyFont="1"/>
    <xf borderId="1" fillId="3" fontId="1" numFmtId="0" xfId="0" applyAlignment="1" applyBorder="1" applyFont="1">
      <alignment horizontal="center"/>
    </xf>
    <xf borderId="1" fillId="4" fontId="1" numFmtId="0" xfId="0" applyAlignment="1" applyBorder="1" applyFill="1" applyFont="1">
      <alignment horizontal="center"/>
    </xf>
    <xf borderId="1" fillId="5" fontId="1" numFmtId="0" xfId="0" applyBorder="1" applyFill="1" applyFont="1"/>
    <xf borderId="7" fillId="5" fontId="1" numFmtId="164" xfId="0" applyBorder="1" applyFont="1" applyNumberFormat="1"/>
    <xf borderId="7" fillId="5" fontId="2" numFmtId="164" xfId="0" applyBorder="1" applyFont="1" applyNumberFormat="1"/>
    <xf borderId="7" fillId="4" fontId="1" numFmtId="164" xfId="0" applyBorder="1" applyFont="1" applyNumberFormat="1"/>
    <xf borderId="1" fillId="5" fontId="2" numFmtId="164" xfId="0" applyBorder="1" applyFont="1" applyNumberFormat="1"/>
    <xf borderId="1" fillId="4" fontId="2" numFmtId="164" xfId="0" applyBorder="1" applyFont="1" applyNumberFormat="1"/>
    <xf borderId="0" fillId="0" fontId="2" numFmtId="0" xfId="0" applyFont="1"/>
    <xf borderId="1" fillId="5" fontId="2" numFmtId="0" xfId="0" applyBorder="1" applyFont="1"/>
    <xf borderId="8" fillId="2" fontId="2" numFmtId="0" xfId="0" applyBorder="1" applyFont="1"/>
    <xf borderId="8" fillId="2" fontId="2" numFmtId="164" xfId="0" applyBorder="1" applyFont="1" applyNumberFormat="1"/>
    <xf borderId="1" fillId="5" fontId="2" numFmtId="10" xfId="0" applyBorder="1" applyFont="1" applyNumberFormat="1"/>
    <xf borderId="1" fillId="4" fontId="2" numFmtId="10" xfId="0" applyBorder="1" applyFont="1" applyNumberFormat="1"/>
    <xf borderId="1" fillId="6" fontId="2" numFmtId="0" xfId="0" applyBorder="1" applyFill="1" applyFont="1"/>
    <xf borderId="1" fillId="6" fontId="2" numFmtId="164" xfId="0" applyBorder="1" applyFont="1" applyNumberFormat="1"/>
    <xf borderId="0" fillId="0" fontId="2" numFmtId="164" xfId="0" applyFont="1" applyNumberFormat="1"/>
    <xf borderId="9" fillId="7" fontId="1" numFmtId="0" xfId="0" applyBorder="1" applyFill="1" applyFont="1"/>
    <xf borderId="10" fillId="7" fontId="1" numFmtId="164" xfId="0" applyBorder="1" applyFont="1" applyNumberFormat="1"/>
    <xf borderId="7" fillId="7" fontId="2" numFmtId="0" xfId="0" applyBorder="1" applyFont="1"/>
    <xf borderId="7" fillId="7" fontId="2" numFmtId="164" xfId="0" applyBorder="1" applyFont="1" applyNumberFormat="1"/>
    <xf borderId="0" fillId="0" fontId="1" numFmtId="164" xfId="0" applyFont="1" applyNumberFormat="1"/>
    <xf borderId="5" fillId="0" fontId="1" numFmtId="0" xfId="0" applyBorder="1" applyFont="1"/>
    <xf borderId="11" fillId="7" fontId="4" numFmtId="0" xfId="0" applyBorder="1" applyFont="1"/>
    <xf borderId="1" fillId="7" fontId="2" numFmtId="164" xfId="0" applyBorder="1" applyFont="1" applyNumberFormat="1"/>
    <xf borderId="1" fillId="7" fontId="2" numFmtId="0" xfId="0" applyBorder="1" applyFont="1"/>
    <xf borderId="1" fillId="7" fontId="2" numFmtId="164" xfId="0" applyAlignment="1" applyBorder="1" applyFont="1" applyNumberFormat="1">
      <alignment horizontal="right"/>
    </xf>
    <xf borderId="0" fillId="0" fontId="5" numFmtId="0" xfId="0" applyFont="1"/>
    <xf borderId="0" fillId="0" fontId="1" numFmtId="0" xfId="0" applyFont="1"/>
    <xf borderId="1" fillId="7" fontId="1" numFmtId="0" xfId="0" applyBorder="1" applyFont="1"/>
    <xf borderId="1" fillId="7" fontId="1" numFmtId="164" xfId="0" applyBorder="1" applyFont="1" applyNumberFormat="1"/>
    <xf borderId="12" fillId="0" fontId="3" numFmtId="0" xfId="0" applyBorder="1" applyFont="1"/>
    <xf borderId="1" fillId="2" fontId="2" numFmtId="0" xfId="0" applyAlignment="1" applyBorder="1" applyFont="1">
      <alignment readingOrder="0"/>
    </xf>
    <xf borderId="1" fillId="2" fontId="2" numFmtId="164" xfId="0" applyAlignment="1" applyBorder="1" applyFont="1" applyNumberFormat="1">
      <alignment readingOrder="0"/>
    </xf>
    <xf borderId="11" fillId="8" fontId="2" numFmtId="0" xfId="0" applyBorder="1" applyFill="1" applyFont="1"/>
    <xf borderId="11" fillId="8" fontId="1" numFmtId="164" xfId="0" applyBorder="1" applyFont="1" applyNumberFormat="1"/>
    <xf borderId="1" fillId="5" fontId="2" numFmtId="10" xfId="0" applyAlignment="1" applyBorder="1" applyFont="1" applyNumberFormat="1">
      <alignment readingOrder="0"/>
    </xf>
    <xf borderId="1" fillId="2" fontId="1" numFmtId="164" xfId="0" applyBorder="1" applyFont="1" applyNumberFormat="1"/>
    <xf borderId="0" fillId="0" fontId="2" numFmtId="10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E75B6"/>
    <pageSetUpPr/>
  </sheetPr>
  <sheetViews>
    <sheetView workbookViewId="0"/>
  </sheetViews>
  <sheetFormatPr customHeight="1" defaultColWidth="14.43" defaultRowHeight="15.0"/>
  <cols>
    <col customWidth="1" min="1" max="1" width="35.86"/>
    <col customWidth="1" min="2" max="2" width="13.43"/>
    <col customWidth="1" min="3" max="3" width="12.29"/>
    <col customWidth="1" min="4" max="4" width="21.43"/>
    <col customWidth="1" min="5" max="5" width="18.0"/>
    <col customWidth="1" hidden="1" min="6" max="6" width="18.0"/>
    <col customWidth="1" hidden="1" min="7" max="8" width="13.43"/>
    <col customWidth="1" min="9" max="9" width="11.14"/>
    <col customWidth="1" min="10" max="10" width="11.86"/>
    <col customWidth="1" min="11" max="26" width="8.71"/>
  </cols>
  <sheetData>
    <row r="1" ht="14.25" customHeight="1">
      <c r="A1" s="1" t="s">
        <v>0</v>
      </c>
      <c r="B1" s="2"/>
      <c r="D1" s="3"/>
      <c r="E1" s="4" t="s">
        <v>1</v>
      </c>
      <c r="F1" s="5"/>
      <c r="G1" s="5"/>
      <c r="H1" s="6"/>
      <c r="I1" s="7" t="s">
        <v>2</v>
      </c>
      <c r="J1" s="7" t="s">
        <v>3</v>
      </c>
    </row>
    <row r="2" ht="14.25" customHeight="1">
      <c r="A2" s="8" t="s">
        <v>4</v>
      </c>
      <c r="B2" s="2">
        <v>0.0</v>
      </c>
      <c r="D2" s="9"/>
      <c r="E2" s="10">
        <v>20.0</v>
      </c>
      <c r="F2" s="10">
        <v>15.0</v>
      </c>
      <c r="G2" s="10">
        <v>15.0</v>
      </c>
      <c r="H2" s="11">
        <v>50.0</v>
      </c>
      <c r="I2" s="10">
        <v>0.0</v>
      </c>
      <c r="J2" s="10">
        <v>0.0</v>
      </c>
    </row>
    <row r="3" ht="14.25" customHeight="1">
      <c r="A3" s="8" t="s">
        <v>5</v>
      </c>
      <c r="B3" s="2">
        <v>5000.0</v>
      </c>
      <c r="D3" s="12" t="s">
        <v>6</v>
      </c>
      <c r="E3" s="13">
        <f t="shared" ref="E3:H3" si="1">E5/(1-E7)</f>
        <v>64142.85714</v>
      </c>
      <c r="F3" s="14">
        <f t="shared" si="1"/>
        <v>7125</v>
      </c>
      <c r="G3" s="14">
        <f t="shared" si="1"/>
        <v>7125</v>
      </c>
      <c r="H3" s="15" t="str">
        <f t="shared" si="1"/>
        <v>#REF!</v>
      </c>
    </row>
    <row r="4" ht="14.25" customHeight="1">
      <c r="A4" s="8" t="s">
        <v>7</v>
      </c>
      <c r="B4" s="2">
        <f>350*2</f>
        <v>700</v>
      </c>
      <c r="D4" s="12" t="s">
        <v>8</v>
      </c>
      <c r="E4" s="16">
        <f t="shared" ref="E4:H4" si="2">E3/E2</f>
        <v>3207.142857</v>
      </c>
      <c r="F4" s="16">
        <f t="shared" si="2"/>
        <v>475</v>
      </c>
      <c r="G4" s="16">
        <f t="shared" si="2"/>
        <v>475</v>
      </c>
      <c r="H4" s="17" t="str">
        <f t="shared" si="2"/>
        <v>#REF!</v>
      </c>
      <c r="I4" s="18"/>
    </row>
    <row r="5" ht="14.25" customHeight="1">
      <c r="A5" s="8" t="s">
        <v>9</v>
      </c>
      <c r="B5" s="2">
        <v>0.0</v>
      </c>
      <c r="D5" s="19" t="s">
        <v>10</v>
      </c>
      <c r="E5" s="16">
        <f>B9+B24*E2</f>
        <v>44900</v>
      </c>
      <c r="F5" s="16">
        <f>B9+C12</f>
        <v>5700</v>
      </c>
      <c r="G5" s="16">
        <f>B9+D12</f>
        <v>5700</v>
      </c>
      <c r="H5" s="17" t="str">
        <f>C12+D12+E12+B9+F12</f>
        <v>#REF!</v>
      </c>
      <c r="I5" s="18"/>
    </row>
    <row r="6" ht="14.25" customHeight="1">
      <c r="A6" s="20"/>
      <c r="B6" s="21"/>
      <c r="D6" s="19" t="s">
        <v>11</v>
      </c>
      <c r="E6" s="16">
        <f t="shared" ref="E6:H6" si="3">E3-E5</f>
        <v>19242.85714</v>
      </c>
      <c r="F6" s="16">
        <f t="shared" si="3"/>
        <v>1425</v>
      </c>
      <c r="G6" s="16">
        <f t="shared" si="3"/>
        <v>1425</v>
      </c>
      <c r="H6" s="17" t="str">
        <f t="shared" si="3"/>
        <v>#REF!</v>
      </c>
      <c r="I6" s="18"/>
    </row>
    <row r="7" ht="14.25" customHeight="1">
      <c r="A7" s="8"/>
      <c r="B7" s="2"/>
      <c r="D7" s="19" t="s">
        <v>12</v>
      </c>
      <c r="E7" s="22">
        <v>0.3</v>
      </c>
      <c r="F7" s="22">
        <v>0.2</v>
      </c>
      <c r="G7" s="22">
        <v>0.2</v>
      </c>
      <c r="H7" s="23">
        <v>0.35</v>
      </c>
      <c r="I7" s="18"/>
    </row>
    <row r="8" ht="14.25" customHeight="1">
      <c r="A8" s="8"/>
      <c r="B8" s="2"/>
      <c r="D8" s="24" t="s">
        <v>13</v>
      </c>
      <c r="E8" s="25"/>
      <c r="F8" s="25">
        <f>F3/(F2-J2)</f>
        <v>475</v>
      </c>
      <c r="G8" s="25">
        <f>G3/(G2-J2)</f>
        <v>475</v>
      </c>
      <c r="H8" s="25" t="str">
        <f>H3/(H2-J2)</f>
        <v>#REF!</v>
      </c>
      <c r="I8" s="18"/>
    </row>
    <row r="9" ht="14.25" customHeight="1">
      <c r="A9" s="1" t="s">
        <v>14</v>
      </c>
      <c r="B9" s="2">
        <f>SUM(B2:B8)</f>
        <v>5700</v>
      </c>
      <c r="D9" s="24" t="s">
        <v>15</v>
      </c>
      <c r="E9" s="25"/>
      <c r="F9" s="25" t="str">
        <f t="shared" ref="F9:H9" si="4">F8+#REF!</f>
        <v>#REF!</v>
      </c>
      <c r="G9" s="25" t="str">
        <f t="shared" si="4"/>
        <v>#REF!</v>
      </c>
      <c r="H9" s="25" t="str">
        <f t="shared" si="4"/>
        <v>#REF!</v>
      </c>
      <c r="I9" s="18"/>
    </row>
    <row r="10" ht="14.25" customHeight="1">
      <c r="B10" s="26"/>
      <c r="G10" s="18"/>
      <c r="H10" s="18"/>
      <c r="I10" s="18"/>
    </row>
    <row r="11" ht="14.25" customHeight="1">
      <c r="A11" s="27" t="s">
        <v>16</v>
      </c>
      <c r="B11" s="28" t="s">
        <v>17</v>
      </c>
    </row>
    <row r="12" ht="14.25" customHeight="1">
      <c r="A12" s="29" t="s">
        <v>18</v>
      </c>
      <c r="B12" s="30">
        <f>500-500*0.2</f>
        <v>400</v>
      </c>
      <c r="C12" s="31"/>
      <c r="D12" s="31"/>
      <c r="E12" s="31"/>
      <c r="F12" s="32" t="str">
        <f>#REF!*20</f>
        <v>#REF!</v>
      </c>
      <c r="G12" s="18"/>
      <c r="H12" s="18"/>
    </row>
    <row r="13" ht="14.25" customHeight="1">
      <c r="A13" s="33" t="s">
        <v>19</v>
      </c>
      <c r="B13" s="34">
        <f>1200-1200*0.2</f>
        <v>960</v>
      </c>
      <c r="G13" s="18"/>
      <c r="H13" s="18"/>
    </row>
    <row r="14" ht="14.25" customHeight="1">
      <c r="A14" s="35" t="s">
        <v>20</v>
      </c>
      <c r="B14" s="36">
        <v>450.0</v>
      </c>
      <c r="G14" s="18"/>
      <c r="H14" s="18"/>
    </row>
    <row r="15" ht="14.25" customHeight="1">
      <c r="A15" s="35" t="s">
        <v>21</v>
      </c>
      <c r="B15" s="36">
        <v>0.0</v>
      </c>
      <c r="C15" s="26"/>
      <c r="G15" s="37"/>
    </row>
    <row r="16" ht="14.25" customHeight="1">
      <c r="A16" s="35" t="s">
        <v>22</v>
      </c>
      <c r="B16" s="36">
        <v>0.0</v>
      </c>
    </row>
    <row r="17" ht="14.25" customHeight="1">
      <c r="A17" s="35" t="s">
        <v>23</v>
      </c>
      <c r="B17" s="36">
        <v>150.0</v>
      </c>
      <c r="C17" s="38"/>
    </row>
    <row r="18" ht="14.25" customHeight="1">
      <c r="A18" s="35"/>
      <c r="B18" s="34"/>
    </row>
    <row r="19" ht="14.25" customHeight="1">
      <c r="A19" s="35"/>
      <c r="B19" s="34"/>
    </row>
    <row r="20" ht="14.25" customHeight="1">
      <c r="A20" s="35"/>
      <c r="B20" s="34"/>
    </row>
    <row r="21" ht="14.25" customHeight="1">
      <c r="A21" s="35"/>
      <c r="B21" s="34"/>
    </row>
    <row r="22" ht="14.25" customHeight="1">
      <c r="A22" s="35"/>
      <c r="B22" s="34"/>
    </row>
    <row r="23" ht="14.25" customHeight="1">
      <c r="A23" s="35"/>
      <c r="B23" s="34"/>
    </row>
    <row r="24" ht="14.25" customHeight="1">
      <c r="A24" s="39" t="s">
        <v>24</v>
      </c>
      <c r="B24" s="40">
        <f>SUM(B12:B23)</f>
        <v>1960</v>
      </c>
    </row>
    <row r="25" ht="14.25" customHeight="1"/>
    <row r="26" ht="14.25" customHeight="1">
      <c r="B26" s="31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D1:D2"/>
    <mergeCell ref="E1:H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71"/>
    <col customWidth="1" min="2" max="2" width="19.43"/>
    <col customWidth="1" min="3" max="3" width="8.71"/>
    <col customWidth="1" min="4" max="4" width="20.29"/>
    <col customWidth="1" min="5" max="5" width="23.57"/>
    <col customWidth="1" min="6" max="6" width="10.43"/>
    <col customWidth="1" min="7" max="7" width="11.86"/>
    <col customWidth="1" min="8" max="8" width="11.43"/>
    <col customWidth="1" min="9" max="21" width="8.71"/>
  </cols>
  <sheetData>
    <row r="1" ht="14.25" customHeight="1">
      <c r="A1" s="1" t="s">
        <v>0</v>
      </c>
      <c r="B1" s="2"/>
      <c r="D1" s="3"/>
      <c r="E1" s="10" t="s">
        <v>1</v>
      </c>
      <c r="F1" s="7" t="s">
        <v>2</v>
      </c>
      <c r="G1" s="7" t="s">
        <v>3</v>
      </c>
    </row>
    <row r="2" ht="15.75" customHeight="1">
      <c r="A2" s="8" t="s">
        <v>25</v>
      </c>
      <c r="B2" s="2">
        <f>25000*6</f>
        <v>150000</v>
      </c>
      <c r="D2" s="41"/>
      <c r="E2" s="10"/>
      <c r="F2" s="7"/>
      <c r="G2" s="7"/>
    </row>
    <row r="3" ht="18.0" customHeight="1">
      <c r="A3" s="8" t="s">
        <v>26</v>
      </c>
      <c r="B3" s="2">
        <v>20000.0</v>
      </c>
      <c r="D3" s="9"/>
      <c r="E3" s="10">
        <v>18.0</v>
      </c>
      <c r="F3" s="10">
        <v>0.0</v>
      </c>
      <c r="G3" s="10"/>
    </row>
    <row r="4" ht="15.75" customHeight="1">
      <c r="A4" s="8" t="s">
        <v>27</v>
      </c>
      <c r="B4" s="2">
        <v>2000.0</v>
      </c>
      <c r="D4" s="12" t="s">
        <v>6</v>
      </c>
      <c r="E4" s="13">
        <f>E8/(1-E10)</f>
        <v>1601857.143</v>
      </c>
    </row>
    <row r="5" ht="14.25" customHeight="1">
      <c r="A5" s="8" t="s">
        <v>28</v>
      </c>
      <c r="B5" s="2">
        <f>1500*6</f>
        <v>9000</v>
      </c>
      <c r="D5" s="12"/>
      <c r="E5" s="13"/>
    </row>
    <row r="6" ht="14.25" customHeight="1">
      <c r="A6" s="42" t="s">
        <v>29</v>
      </c>
      <c r="B6" s="43">
        <v>20000.0</v>
      </c>
      <c r="D6" s="12"/>
      <c r="E6" s="13"/>
    </row>
    <row r="7" ht="14.25" customHeight="1">
      <c r="A7" s="8" t="s">
        <v>30</v>
      </c>
      <c r="B7" s="2">
        <v>60000.0</v>
      </c>
      <c r="D7" s="12" t="s">
        <v>8</v>
      </c>
      <c r="E7" s="16">
        <f>E4/E3</f>
        <v>88992.06349</v>
      </c>
      <c r="F7" s="18"/>
      <c r="G7" s="44"/>
      <c r="H7" s="45"/>
      <c r="I7" s="44"/>
    </row>
    <row r="8" ht="17.25" customHeight="1">
      <c r="A8" s="42" t="s">
        <v>31</v>
      </c>
      <c r="B8" s="2">
        <v>12500.0</v>
      </c>
      <c r="D8" s="19" t="s">
        <v>10</v>
      </c>
      <c r="E8" s="16">
        <f>B21+B40*E3</f>
        <v>1121300</v>
      </c>
      <c r="F8" s="18"/>
      <c r="G8" s="44"/>
      <c r="H8" s="44"/>
      <c r="I8" s="44"/>
    </row>
    <row r="9" ht="14.25" customHeight="1">
      <c r="A9" s="8" t="s">
        <v>32</v>
      </c>
      <c r="B9" s="43">
        <v>15000.0</v>
      </c>
      <c r="D9" s="19" t="s">
        <v>11</v>
      </c>
      <c r="E9" s="16">
        <f>E4-E8</f>
        <v>480557.1429</v>
      </c>
      <c r="F9" s="18"/>
    </row>
    <row r="10" ht="14.25" customHeight="1">
      <c r="A10" s="8" t="s">
        <v>33</v>
      </c>
      <c r="B10" s="43">
        <v>12000.0</v>
      </c>
      <c r="D10" s="19" t="s">
        <v>12</v>
      </c>
      <c r="E10" s="46">
        <v>0.3</v>
      </c>
      <c r="F10" s="18"/>
    </row>
    <row r="11" ht="14.25" customHeight="1">
      <c r="A11" s="42" t="s">
        <v>34</v>
      </c>
      <c r="B11" s="2">
        <v>45000.0</v>
      </c>
      <c r="D11" s="19"/>
      <c r="E11" s="22"/>
      <c r="F11" s="18"/>
    </row>
    <row r="12" ht="14.25" customHeight="1">
      <c r="A12" s="8" t="s">
        <v>35</v>
      </c>
      <c r="B12" s="2">
        <f>8000*9*4</f>
        <v>288000</v>
      </c>
      <c r="D12" s="19"/>
      <c r="E12" s="22"/>
      <c r="F12" s="18"/>
    </row>
    <row r="13" ht="14.25" customHeight="1">
      <c r="A13" s="8" t="s">
        <v>36</v>
      </c>
      <c r="B13" s="43">
        <v>60000.0</v>
      </c>
      <c r="D13" s="19"/>
      <c r="E13" s="22"/>
      <c r="F13" s="18"/>
    </row>
    <row r="14" ht="14.25" customHeight="1">
      <c r="A14" s="8" t="s">
        <v>37</v>
      </c>
      <c r="B14" s="2">
        <v>30000.0</v>
      </c>
      <c r="D14" s="19"/>
      <c r="E14" s="22"/>
      <c r="F14" s="18"/>
    </row>
    <row r="15" ht="14.25" customHeight="1">
      <c r="A15" s="42" t="s">
        <v>38</v>
      </c>
      <c r="B15" s="2">
        <v>20000.0</v>
      </c>
      <c r="D15" s="19"/>
      <c r="E15" s="22"/>
      <c r="F15" s="18"/>
    </row>
    <row r="16" ht="14.25" customHeight="1">
      <c r="A16" s="8" t="s">
        <v>39</v>
      </c>
      <c r="B16" s="43">
        <v>0.0</v>
      </c>
      <c r="D16" s="19"/>
      <c r="E16" s="22"/>
      <c r="F16" s="18"/>
    </row>
    <row r="17" ht="14.25" customHeight="1">
      <c r="A17" s="8" t="s">
        <v>40</v>
      </c>
      <c r="B17" s="2">
        <v>16000.0</v>
      </c>
      <c r="D17" s="19"/>
      <c r="E17" s="22"/>
      <c r="F17" s="18"/>
    </row>
    <row r="18" ht="14.25" customHeight="1">
      <c r="A18" s="8"/>
      <c r="B18" s="2"/>
      <c r="D18" s="19"/>
      <c r="E18" s="22"/>
      <c r="F18" s="18"/>
    </row>
    <row r="19" ht="14.25" customHeight="1">
      <c r="A19" s="8"/>
      <c r="B19" s="2"/>
      <c r="D19" s="19"/>
      <c r="E19" s="22"/>
      <c r="F19" s="18"/>
    </row>
    <row r="20" ht="14.25" customHeight="1">
      <c r="A20" s="8"/>
      <c r="B20" s="2"/>
      <c r="D20" s="24" t="s">
        <v>41</v>
      </c>
      <c r="E20" s="25"/>
      <c r="F20" s="18"/>
    </row>
    <row r="21" ht="14.25" customHeight="1">
      <c r="A21" s="1" t="s">
        <v>14</v>
      </c>
      <c r="B21" s="47">
        <f>SUM(B2:B20)</f>
        <v>759500</v>
      </c>
      <c r="D21" s="24" t="s">
        <v>15</v>
      </c>
      <c r="E21" s="25">
        <f>E4/(E3-G3)</f>
        <v>88992.06349</v>
      </c>
      <c r="F21" s="18"/>
      <c r="G21" s="48"/>
    </row>
    <row r="22" ht="14.25" customHeight="1">
      <c r="B22" s="26"/>
      <c r="F22" s="18"/>
    </row>
    <row r="23" ht="14.25" customHeight="1">
      <c r="A23" s="27" t="s">
        <v>16</v>
      </c>
      <c r="B23" s="28" t="s">
        <v>17</v>
      </c>
    </row>
    <row r="24" ht="14.25" customHeight="1">
      <c r="A24" s="29" t="s">
        <v>42</v>
      </c>
      <c r="B24" s="30">
        <v>1000.0</v>
      </c>
      <c r="C24" s="31"/>
      <c r="D24" s="31"/>
      <c r="E24" s="31"/>
    </row>
    <row r="25" ht="14.25" customHeight="1">
      <c r="A25" s="29" t="s">
        <v>43</v>
      </c>
      <c r="B25" s="30">
        <v>1800.0</v>
      </c>
      <c r="C25" s="31"/>
      <c r="D25" s="31"/>
      <c r="E25" s="31"/>
    </row>
    <row r="26" ht="14.25" customHeight="1">
      <c r="A26" s="29" t="s">
        <v>44</v>
      </c>
      <c r="B26" s="30">
        <v>1500.0</v>
      </c>
      <c r="C26" s="31"/>
      <c r="D26" s="31"/>
      <c r="E26" s="31"/>
    </row>
    <row r="27" ht="14.25" customHeight="1">
      <c r="A27" s="35" t="s">
        <v>45</v>
      </c>
      <c r="B27" s="36">
        <v>400.0</v>
      </c>
    </row>
    <row r="28" ht="14.25" customHeight="1">
      <c r="A28" s="35" t="s">
        <v>46</v>
      </c>
      <c r="B28" s="36">
        <v>200.0</v>
      </c>
      <c r="C28" s="38"/>
    </row>
    <row r="29" ht="14.25" customHeight="1">
      <c r="A29" s="35"/>
      <c r="B29" s="34"/>
    </row>
    <row r="30" ht="14.25" customHeight="1">
      <c r="A30" s="35" t="s">
        <v>47</v>
      </c>
      <c r="B30" s="34">
        <v>3300.0</v>
      </c>
      <c r="D30" s="49" t="s">
        <v>48</v>
      </c>
      <c r="E30" s="26">
        <f>E4*10%</f>
        <v>160185.7143</v>
      </c>
    </row>
    <row r="31" ht="14.25" customHeight="1">
      <c r="A31" s="35" t="s">
        <v>49</v>
      </c>
      <c r="B31" s="34">
        <v>4000.0</v>
      </c>
      <c r="D31" s="49" t="s">
        <v>50</v>
      </c>
      <c r="E31" s="26">
        <f>E4+E30</f>
        <v>1762042.857</v>
      </c>
    </row>
    <row r="32" ht="14.25" customHeight="1">
      <c r="A32" s="35" t="s">
        <v>51</v>
      </c>
      <c r="B32" s="34">
        <v>3200.0</v>
      </c>
    </row>
    <row r="33" ht="14.25" customHeight="1">
      <c r="A33" s="35" t="s">
        <v>52</v>
      </c>
      <c r="B33" s="34">
        <v>4000.0</v>
      </c>
    </row>
    <row r="34" ht="14.25" customHeight="1">
      <c r="A34" s="35" t="s">
        <v>53</v>
      </c>
      <c r="B34" s="34">
        <v>700.0</v>
      </c>
    </row>
    <row r="35" ht="14.25" customHeight="1">
      <c r="A35" s="35" t="s">
        <v>54</v>
      </c>
      <c r="B35" s="34"/>
    </row>
    <row r="36" ht="14.25" customHeight="1">
      <c r="A36" s="35"/>
      <c r="B36" s="34"/>
    </row>
    <row r="37" ht="14.25" customHeight="1">
      <c r="A37" s="35"/>
      <c r="B37" s="34"/>
    </row>
    <row r="38" ht="14.25" customHeight="1">
      <c r="A38" s="35"/>
      <c r="B38" s="34"/>
    </row>
    <row r="39" ht="15.0" customHeight="1">
      <c r="A39" s="35"/>
      <c r="B39" s="34"/>
    </row>
    <row r="40" ht="14.25" customHeight="1">
      <c r="A40" s="39" t="s">
        <v>24</v>
      </c>
      <c r="B40" s="40">
        <f>SUM(B24:B39)</f>
        <v>20100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">
    <mergeCell ref="D1:D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Юлия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